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3" yWindow="138" windowWidth="16851" windowHeight="10551" activeTab="1"/>
  </bookViews>
  <sheets>
    <sheet name="РБ" sheetId="1" r:id="rId1"/>
    <sheet name="ПУ" sheetId="2" r:id="rId2"/>
  </sheets>
  <definedNames>
    <definedName name="_xlnm._FilterDatabase" localSheetId="1" hidden="1">ПУ!$A$3:$R$166</definedName>
    <definedName name="_xlnm.Print_Area" localSheetId="1">ПУ!$A$1:$W$169</definedName>
    <definedName name="_xlnm.Print_Area" localSheetId="0">РБ!$A$1:$V$164</definedName>
  </definedNames>
  <calcPr calcId="145621"/>
</workbook>
</file>

<file path=xl/calcChain.xml><?xml version="1.0" encoding="utf-8"?>
<calcChain xmlns="http://schemas.openxmlformats.org/spreadsheetml/2006/main">
  <c r="Y101" i="2" l="1"/>
  <c r="X2" i="2"/>
  <c r="W134" i="2" l="1"/>
  <c r="W30" i="2" s="1"/>
  <c r="X101" i="2" s="1"/>
  <c r="R166" i="2"/>
  <c r="P166" i="2"/>
  <c r="K166" i="2"/>
  <c r="H166" i="2"/>
  <c r="R165" i="2"/>
  <c r="P165" i="2"/>
  <c r="K165" i="2"/>
  <c r="H165" i="2"/>
  <c r="K164" i="2"/>
  <c r="H164" i="2"/>
  <c r="K163" i="2"/>
  <c r="H163" i="2"/>
  <c r="K162" i="2"/>
  <c r="H162" i="2"/>
  <c r="K161" i="2"/>
  <c r="H161" i="2"/>
  <c r="K160" i="2"/>
  <c r="H160" i="2"/>
  <c r="K159" i="2"/>
  <c r="H159" i="2"/>
  <c r="K158" i="2"/>
  <c r="H158" i="2"/>
  <c r="K157" i="2"/>
  <c r="H157" i="2"/>
  <c r="K156" i="2"/>
  <c r="H156" i="2"/>
  <c r="K155" i="2"/>
  <c r="H155" i="2"/>
  <c r="K154" i="2"/>
  <c r="E154" i="2"/>
  <c r="H154" i="2" s="1"/>
  <c r="K153" i="2"/>
  <c r="H153" i="2"/>
  <c r="K152" i="2"/>
  <c r="H152" i="2"/>
  <c r="K151" i="2"/>
  <c r="H151" i="2"/>
  <c r="K150" i="2"/>
  <c r="H150" i="2"/>
  <c r="K149" i="2"/>
  <c r="H149" i="2"/>
  <c r="K148" i="2"/>
  <c r="H148" i="2"/>
  <c r="K147" i="2"/>
  <c r="H147" i="2"/>
  <c r="K146" i="2"/>
  <c r="H146" i="2"/>
  <c r="K145" i="2"/>
  <c r="H145" i="2"/>
  <c r="K144" i="2"/>
  <c r="H144" i="2"/>
  <c r="K143" i="2"/>
  <c r="H143" i="2"/>
  <c r="K142" i="2"/>
  <c r="E142" i="2"/>
  <c r="H142" i="2" s="1"/>
  <c r="L142" i="2" s="1"/>
  <c r="K141" i="2"/>
  <c r="H141" i="2"/>
  <c r="K140" i="2"/>
  <c r="H140" i="2"/>
  <c r="K139" i="2"/>
  <c r="H139" i="2"/>
  <c r="K138" i="2"/>
  <c r="E138" i="2"/>
  <c r="H138" i="2" s="1"/>
  <c r="K137" i="2"/>
  <c r="K136" i="2"/>
  <c r="L136" i="2" s="1"/>
  <c r="M136" i="2" s="1"/>
  <c r="H136" i="2"/>
  <c r="K135" i="2"/>
  <c r="L135" i="2" s="1"/>
  <c r="M135" i="2" s="1"/>
  <c r="H135" i="2"/>
  <c r="I134" i="2"/>
  <c r="K134" i="2" s="1"/>
  <c r="H134" i="2"/>
  <c r="M134" i="2" s="1"/>
  <c r="R134" i="2" s="1"/>
  <c r="K133" i="2"/>
  <c r="H133" i="2"/>
  <c r="O132" i="2"/>
  <c r="I132" i="2"/>
  <c r="K132" i="2" s="1"/>
  <c r="H132" i="2"/>
  <c r="M132" i="2" s="1"/>
  <c r="K130" i="2"/>
  <c r="H130" i="2"/>
  <c r="I129" i="2"/>
  <c r="K129" i="2" s="1"/>
  <c r="H129" i="2"/>
  <c r="M129" i="2" s="1"/>
  <c r="R129" i="2" s="1"/>
  <c r="I128" i="2"/>
  <c r="K128" i="2" s="1"/>
  <c r="H128" i="2"/>
  <c r="I127" i="2"/>
  <c r="K127" i="2" s="1"/>
  <c r="H127" i="2"/>
  <c r="Q126" i="2"/>
  <c r="Q125" i="2" s="1"/>
  <c r="O126" i="2"/>
  <c r="J126" i="2"/>
  <c r="J125" i="2" s="1"/>
  <c r="I126" i="2"/>
  <c r="H126" i="2"/>
  <c r="V125" i="2"/>
  <c r="T125" i="2"/>
  <c r="T110" i="2" s="1"/>
  <c r="S125" i="2"/>
  <c r="O125" i="2"/>
  <c r="N125" i="2"/>
  <c r="I125" i="2"/>
  <c r="G125" i="2"/>
  <c r="F125" i="2"/>
  <c r="E125" i="2"/>
  <c r="K124" i="2"/>
  <c r="H124" i="2"/>
  <c r="O123" i="2"/>
  <c r="L123" i="2"/>
  <c r="K123" i="2"/>
  <c r="I123" i="2"/>
  <c r="H123" i="2"/>
  <c r="M123" i="2" s="1"/>
  <c r="N122" i="2"/>
  <c r="K122" i="2"/>
  <c r="K121" i="2" s="1"/>
  <c r="H122" i="2"/>
  <c r="V121" i="2"/>
  <c r="V110" i="2" s="1"/>
  <c r="T121" i="2"/>
  <c r="S121" i="2"/>
  <c r="S110" i="2" s="1"/>
  <c r="Q121" i="2"/>
  <c r="O121" i="2"/>
  <c r="N121" i="2"/>
  <c r="L121" i="2"/>
  <c r="J121" i="2"/>
  <c r="I121" i="2"/>
  <c r="G121" i="2"/>
  <c r="F121" i="2"/>
  <c r="E121" i="2"/>
  <c r="K120" i="2"/>
  <c r="H120" i="2"/>
  <c r="K119" i="2"/>
  <c r="H119" i="2"/>
  <c r="K118" i="2"/>
  <c r="H118" i="2"/>
  <c r="M118" i="2" s="1"/>
  <c r="R118" i="2" s="1"/>
  <c r="O117" i="2"/>
  <c r="N117" i="2"/>
  <c r="N110" i="2" s="1"/>
  <c r="J117" i="2"/>
  <c r="I117" i="2"/>
  <c r="H117" i="2"/>
  <c r="O116" i="2"/>
  <c r="K116" i="2"/>
  <c r="H116" i="2"/>
  <c r="M116" i="2" s="1"/>
  <c r="K115" i="2"/>
  <c r="L115" i="2" s="1"/>
  <c r="H115" i="2"/>
  <c r="K114" i="2"/>
  <c r="H114" i="2"/>
  <c r="O113" i="2"/>
  <c r="K113" i="2"/>
  <c r="H113" i="2"/>
  <c r="K112" i="2"/>
  <c r="H112" i="2"/>
  <c r="J110" i="2"/>
  <c r="G110" i="2"/>
  <c r="F110" i="2"/>
  <c r="E110" i="2"/>
  <c r="K109" i="2"/>
  <c r="H109" i="2"/>
  <c r="K108" i="2"/>
  <c r="H108" i="2"/>
  <c r="K107" i="2"/>
  <c r="H107" i="2"/>
  <c r="K106" i="2"/>
  <c r="H106" i="2"/>
  <c r="K105" i="2"/>
  <c r="H105" i="2"/>
  <c r="K104" i="2"/>
  <c r="H104" i="2"/>
  <c r="K103" i="2"/>
  <c r="H103" i="2"/>
  <c r="U102" i="2"/>
  <c r="U96" i="2" s="1"/>
  <c r="R102" i="2"/>
  <c r="P102" i="2"/>
  <c r="K102" i="2"/>
  <c r="H102" i="2"/>
  <c r="K100" i="2"/>
  <c r="H100" i="2"/>
  <c r="K99" i="2"/>
  <c r="H99" i="2"/>
  <c r="K98" i="2"/>
  <c r="H98" i="2"/>
  <c r="K97" i="2"/>
  <c r="H97" i="2"/>
  <c r="V96" i="2"/>
  <c r="T96" i="2"/>
  <c r="S96" i="2"/>
  <c r="Q96" i="2"/>
  <c r="O96" i="2"/>
  <c r="N96" i="2"/>
  <c r="K96" i="2"/>
  <c r="H96" i="2"/>
  <c r="E96" i="2"/>
  <c r="K95" i="2"/>
  <c r="E95" i="2"/>
  <c r="H95" i="2" s="1"/>
  <c r="K94" i="2"/>
  <c r="H94" i="2"/>
  <c r="K93" i="2"/>
  <c r="H93" i="2"/>
  <c r="R92" i="2"/>
  <c r="P92" i="2"/>
  <c r="K92" i="2"/>
  <c r="H92" i="2"/>
  <c r="K91" i="2"/>
  <c r="H91" i="2"/>
  <c r="K90" i="2"/>
  <c r="H90" i="2"/>
  <c r="R89" i="2"/>
  <c r="U89" i="2" s="1"/>
  <c r="P89" i="2"/>
  <c r="K89" i="2"/>
  <c r="H89" i="2"/>
  <c r="K88" i="2"/>
  <c r="H88" i="2"/>
  <c r="K87" i="2"/>
  <c r="H87" i="2"/>
  <c r="K86" i="2"/>
  <c r="H86" i="2"/>
  <c r="K85" i="2"/>
  <c r="H85" i="2"/>
  <c r="K84" i="2"/>
  <c r="H84" i="2"/>
  <c r="M84" i="2" s="1"/>
  <c r="R84" i="2" s="1"/>
  <c r="K83" i="2"/>
  <c r="H83" i="2"/>
  <c r="V82" i="2"/>
  <c r="V78" i="2" s="1"/>
  <c r="T82" i="2"/>
  <c r="T78" i="2" s="1"/>
  <c r="S82" i="2"/>
  <c r="Q82" i="2"/>
  <c r="Q78" i="2" s="1"/>
  <c r="O82" i="2"/>
  <c r="O78" i="2" s="1"/>
  <c r="N82" i="2"/>
  <c r="N78" i="2" s="1"/>
  <c r="K82" i="2"/>
  <c r="E82" i="2"/>
  <c r="H82" i="2" s="1"/>
  <c r="L82" i="2" s="1"/>
  <c r="K81" i="2"/>
  <c r="H81" i="2"/>
  <c r="K80" i="2"/>
  <c r="H80" i="2"/>
  <c r="K79" i="2"/>
  <c r="H79" i="2"/>
  <c r="S78" i="2"/>
  <c r="K78" i="2"/>
  <c r="E78" i="2"/>
  <c r="H78" i="2" s="1"/>
  <c r="K77" i="2"/>
  <c r="H77" i="2"/>
  <c r="M77" i="2" s="1"/>
  <c r="K76" i="2"/>
  <c r="H76" i="2"/>
  <c r="K75" i="2"/>
  <c r="H75" i="2"/>
  <c r="K74" i="2"/>
  <c r="E74" i="2"/>
  <c r="H74" i="2" s="1"/>
  <c r="L74" i="2" s="1"/>
  <c r="N73" i="2"/>
  <c r="K73" i="2"/>
  <c r="K72" i="2"/>
  <c r="H72" i="2"/>
  <c r="K71" i="2"/>
  <c r="H71" i="2"/>
  <c r="V70" i="2"/>
  <c r="T70" i="2"/>
  <c r="S70" i="2"/>
  <c r="Q70" i="2"/>
  <c r="O70" i="2"/>
  <c r="N70" i="2"/>
  <c r="K70" i="2"/>
  <c r="E70" i="2"/>
  <c r="H70" i="2" s="1"/>
  <c r="R69" i="2"/>
  <c r="P69" i="2"/>
  <c r="K69" i="2"/>
  <c r="H69" i="2"/>
  <c r="N68" i="2"/>
  <c r="K68" i="2"/>
  <c r="H68" i="2"/>
  <c r="M68" i="2" s="1"/>
  <c r="K67" i="2"/>
  <c r="H67" i="2"/>
  <c r="V66" i="2"/>
  <c r="V49" i="2" s="1"/>
  <c r="T66" i="2"/>
  <c r="S66" i="2"/>
  <c r="S49" i="2" s="1"/>
  <c r="Q66" i="2"/>
  <c r="O66" i="2"/>
  <c r="O49" i="2" s="1"/>
  <c r="N66" i="2"/>
  <c r="K66" i="2"/>
  <c r="E66" i="2"/>
  <c r="H66" i="2" s="1"/>
  <c r="K64" i="2"/>
  <c r="H64" i="2"/>
  <c r="K63" i="2"/>
  <c r="H63" i="2"/>
  <c r="K62" i="2"/>
  <c r="H62" i="2"/>
  <c r="K61" i="2"/>
  <c r="H61" i="2"/>
  <c r="K60" i="2"/>
  <c r="H60" i="2"/>
  <c r="K59" i="2"/>
  <c r="H59" i="2"/>
  <c r="K58" i="2"/>
  <c r="E58" i="2"/>
  <c r="H58" i="2" s="1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E50" i="2"/>
  <c r="H50" i="2" s="1"/>
  <c r="T49" i="2"/>
  <c r="Q49" i="2"/>
  <c r="N49" i="2"/>
  <c r="J49" i="2"/>
  <c r="I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V41" i="2"/>
  <c r="T41" i="2"/>
  <c r="S41" i="2"/>
  <c r="Q41" i="2"/>
  <c r="O41" i="2"/>
  <c r="N41" i="2"/>
  <c r="K41" i="2"/>
  <c r="E41" i="2"/>
  <c r="H41" i="2" s="1"/>
  <c r="K40" i="2"/>
  <c r="H40" i="2"/>
  <c r="K39" i="2"/>
  <c r="H39" i="2"/>
  <c r="K38" i="2"/>
  <c r="H38" i="2"/>
  <c r="K37" i="2"/>
  <c r="E37" i="2"/>
  <c r="H37" i="2" s="1"/>
  <c r="K36" i="2"/>
  <c r="H36" i="2"/>
  <c r="K35" i="2"/>
  <c r="H35" i="2"/>
  <c r="K34" i="2"/>
  <c r="H34" i="2"/>
  <c r="M34" i="2" s="1"/>
  <c r="K33" i="2"/>
  <c r="H33" i="2"/>
  <c r="K32" i="2"/>
  <c r="H32" i="2"/>
  <c r="M32" i="2" s="1"/>
  <c r="K31" i="2"/>
  <c r="H31" i="2"/>
  <c r="V30" i="2"/>
  <c r="T30" i="2"/>
  <c r="S30" i="2"/>
  <c r="Q30" i="2"/>
  <c r="O30" i="2"/>
  <c r="N30" i="2"/>
  <c r="J30" i="2"/>
  <c r="G30" i="2"/>
  <c r="F30" i="2"/>
  <c r="E30" i="2"/>
  <c r="E20" i="2"/>
  <c r="E12" i="2"/>
  <c r="H8" i="2"/>
  <c r="M8" i="2" s="1"/>
  <c r="V31" i="1"/>
  <c r="X5" i="1" s="1"/>
  <c r="Y30" i="2" l="1"/>
  <c r="Y31" i="2"/>
  <c r="E49" i="2"/>
  <c r="E73" i="2"/>
  <c r="H73" i="2" s="1"/>
  <c r="L80" i="2"/>
  <c r="L98" i="2"/>
  <c r="L100" i="2"/>
  <c r="L166" i="2"/>
  <c r="L33" i="2"/>
  <c r="M33" i="2" s="1"/>
  <c r="P33" i="2" s="1"/>
  <c r="L38" i="2"/>
  <c r="M38" i="2" s="1"/>
  <c r="L39" i="2"/>
  <c r="M39" i="2" s="1"/>
  <c r="R39" i="2" s="1"/>
  <c r="L40" i="2"/>
  <c r="M40" i="2" s="1"/>
  <c r="L41" i="2"/>
  <c r="L58" i="2"/>
  <c r="L59" i="2"/>
  <c r="M59" i="2" s="1"/>
  <c r="P59" i="2" s="1"/>
  <c r="L60" i="2"/>
  <c r="M60" i="2" s="1"/>
  <c r="L61" i="2"/>
  <c r="M61" i="2" s="1"/>
  <c r="R61" i="2" s="1"/>
  <c r="L62" i="2"/>
  <c r="M62" i="2" s="1"/>
  <c r="L63" i="2"/>
  <c r="M63" i="2" s="1"/>
  <c r="R63" i="2" s="1"/>
  <c r="L64" i="2"/>
  <c r="M64" i="2" s="1"/>
  <c r="L70" i="2"/>
  <c r="L73" i="2"/>
  <c r="L78" i="2"/>
  <c r="M80" i="2"/>
  <c r="P80" i="2" s="1"/>
  <c r="L90" i="2"/>
  <c r="M90" i="2" s="1"/>
  <c r="L92" i="2"/>
  <c r="L96" i="2"/>
  <c r="M98" i="2"/>
  <c r="P98" i="2" s="1"/>
  <c r="M100" i="2"/>
  <c r="P100" i="2" s="1"/>
  <c r="M115" i="2"/>
  <c r="L146" i="2"/>
  <c r="M146" i="2" s="1"/>
  <c r="L147" i="2"/>
  <c r="M147" i="2" s="1"/>
  <c r="L148" i="2"/>
  <c r="M148" i="2" s="1"/>
  <c r="L149" i="2"/>
  <c r="L155" i="2"/>
  <c r="L156" i="2"/>
  <c r="L157" i="2"/>
  <c r="L158" i="2"/>
  <c r="L159" i="2"/>
  <c r="L160" i="2"/>
  <c r="L50" i="2"/>
  <c r="H49" i="2"/>
  <c r="L31" i="2"/>
  <c r="L35" i="2"/>
  <c r="L36" i="2"/>
  <c r="M36" i="2" s="1"/>
  <c r="L42" i="2"/>
  <c r="M42" i="2" s="1"/>
  <c r="L43" i="2"/>
  <c r="M43" i="2" s="1"/>
  <c r="R43" i="2" s="1"/>
  <c r="L44" i="2"/>
  <c r="M44" i="2" s="1"/>
  <c r="L45" i="2"/>
  <c r="M45" i="2" s="1"/>
  <c r="R45" i="2" s="1"/>
  <c r="L46" i="2"/>
  <c r="M46" i="2" s="1"/>
  <c r="L47" i="2"/>
  <c r="M47" i="2" s="1"/>
  <c r="R47" i="2" s="1"/>
  <c r="L48" i="2"/>
  <c r="M48" i="2" s="1"/>
  <c r="L51" i="2"/>
  <c r="M51" i="2" s="1"/>
  <c r="L52" i="2"/>
  <c r="L69" i="2"/>
  <c r="L71" i="2"/>
  <c r="M71" i="2" s="1"/>
  <c r="L72" i="2"/>
  <c r="M72" i="2" s="1"/>
  <c r="L79" i="2"/>
  <c r="M79" i="2" s="1"/>
  <c r="L81" i="2"/>
  <c r="M81" i="2" s="1"/>
  <c r="L83" i="2"/>
  <c r="M83" i="2" s="1"/>
  <c r="R83" i="2" s="1"/>
  <c r="L89" i="2"/>
  <c r="L91" i="2"/>
  <c r="M91" i="2" s="1"/>
  <c r="L97" i="2"/>
  <c r="M97" i="2" s="1"/>
  <c r="L99" i="2"/>
  <c r="M99" i="2" s="1"/>
  <c r="L102" i="2"/>
  <c r="L113" i="2"/>
  <c r="M113" i="2" s="1"/>
  <c r="K126" i="2"/>
  <c r="K125" i="2" s="1"/>
  <c r="L133" i="2"/>
  <c r="M133" i="2" s="1"/>
  <c r="L138" i="2"/>
  <c r="L139" i="2"/>
  <c r="M139" i="2" s="1"/>
  <c r="L140" i="2"/>
  <c r="M140" i="2" s="1"/>
  <c r="R140" i="2" s="1"/>
  <c r="L141" i="2"/>
  <c r="M141" i="2" s="1"/>
  <c r="L143" i="2"/>
  <c r="L144" i="2"/>
  <c r="L145" i="2"/>
  <c r="M149" i="2"/>
  <c r="R149" i="2" s="1"/>
  <c r="L150" i="2"/>
  <c r="L151" i="2"/>
  <c r="L152" i="2"/>
  <c r="L153" i="2"/>
  <c r="M155" i="2"/>
  <c r="M156" i="2"/>
  <c r="R156" i="2" s="1"/>
  <c r="M157" i="2"/>
  <c r="M158" i="2"/>
  <c r="R158" i="2" s="1"/>
  <c r="M159" i="2"/>
  <c r="M160" i="2"/>
  <c r="R160" i="2" s="1"/>
  <c r="O110" i="2"/>
  <c r="M128" i="2"/>
  <c r="R128" i="2" s="1"/>
  <c r="U128" i="2" s="1"/>
  <c r="L128" i="2"/>
  <c r="R32" i="2"/>
  <c r="P32" i="2"/>
  <c r="R68" i="2"/>
  <c r="P68" i="2"/>
  <c r="P71" i="2"/>
  <c r="R71" i="2"/>
  <c r="R33" i="2"/>
  <c r="L37" i="2"/>
  <c r="M37" i="2" s="1"/>
  <c r="R38" i="2"/>
  <c r="P38" i="2"/>
  <c r="P39" i="2"/>
  <c r="R40" i="2"/>
  <c r="P40" i="2"/>
  <c r="R42" i="2"/>
  <c r="P42" i="2"/>
  <c r="P43" i="2"/>
  <c r="R44" i="2"/>
  <c r="P44" i="2"/>
  <c r="R46" i="2"/>
  <c r="P46" i="2"/>
  <c r="P47" i="2"/>
  <c r="R48" i="2"/>
  <c r="P48" i="2"/>
  <c r="R59" i="2"/>
  <c r="P60" i="2"/>
  <c r="R60" i="2"/>
  <c r="P61" i="2"/>
  <c r="P62" i="2"/>
  <c r="R62" i="2"/>
  <c r="P63" i="2"/>
  <c r="P64" i="2"/>
  <c r="R64" i="2"/>
  <c r="P34" i="2"/>
  <c r="R34" i="2"/>
  <c r="P72" i="2"/>
  <c r="P77" i="2"/>
  <c r="R77" i="2"/>
  <c r="M31" i="2"/>
  <c r="M35" i="2"/>
  <c r="K49" i="2"/>
  <c r="M52" i="2"/>
  <c r="L53" i="2"/>
  <c r="M53" i="2" s="1"/>
  <c r="L54" i="2"/>
  <c r="M54" i="2" s="1"/>
  <c r="L55" i="2"/>
  <c r="M55" i="2" s="1"/>
  <c r="L56" i="2"/>
  <c r="M56" i="2" s="1"/>
  <c r="L57" i="2"/>
  <c r="M57" i="2" s="1"/>
  <c r="L67" i="2"/>
  <c r="M67" i="2" s="1"/>
  <c r="R80" i="2"/>
  <c r="U84" i="2"/>
  <c r="L85" i="2"/>
  <c r="M85" i="2" s="1"/>
  <c r="L86" i="2"/>
  <c r="M86" i="2" s="1"/>
  <c r="L87" i="2"/>
  <c r="M87" i="2" s="1"/>
  <c r="L88" i="2"/>
  <c r="M88" i="2" s="1"/>
  <c r="L95" i="2"/>
  <c r="M95" i="2" s="1"/>
  <c r="R98" i="2"/>
  <c r="R100" i="2"/>
  <c r="L112" i="2"/>
  <c r="R113" i="2"/>
  <c r="P113" i="2"/>
  <c r="U118" i="2"/>
  <c r="P118" i="2"/>
  <c r="R123" i="2"/>
  <c r="P123" i="2"/>
  <c r="L75" i="2"/>
  <c r="M75" i="2" s="1"/>
  <c r="L76" i="2"/>
  <c r="P84" i="2"/>
  <c r="L93" i="2"/>
  <c r="M93" i="2" s="1"/>
  <c r="L94" i="2"/>
  <c r="M94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109" i="2"/>
  <c r="M109" i="2" s="1"/>
  <c r="M114" i="2"/>
  <c r="P115" i="2"/>
  <c r="R115" i="2"/>
  <c r="P116" i="2"/>
  <c r="R116" i="2"/>
  <c r="L126" i="2"/>
  <c r="U129" i="2"/>
  <c r="R133" i="2"/>
  <c r="P133" i="2"/>
  <c r="R139" i="2"/>
  <c r="P139" i="2"/>
  <c r="P140" i="2"/>
  <c r="R141" i="2"/>
  <c r="P141" i="2"/>
  <c r="R155" i="2"/>
  <c r="P155" i="2"/>
  <c r="P156" i="2"/>
  <c r="R157" i="2"/>
  <c r="P157" i="2"/>
  <c r="R159" i="2"/>
  <c r="P159" i="2"/>
  <c r="P160" i="2"/>
  <c r="H170" i="2"/>
  <c r="I110" i="2"/>
  <c r="I30" i="2" s="1"/>
  <c r="K117" i="2"/>
  <c r="L117" i="2" s="1"/>
  <c r="M117" i="2" s="1"/>
  <c r="M119" i="2"/>
  <c r="L119" i="2"/>
  <c r="M120" i="2"/>
  <c r="L120" i="2"/>
  <c r="Q110" i="2"/>
  <c r="H121" i="2"/>
  <c r="M122" i="2"/>
  <c r="L124" i="2"/>
  <c r="M124" i="2" s="1"/>
  <c r="M126" i="2"/>
  <c r="H125" i="2"/>
  <c r="L127" i="2"/>
  <c r="M127" i="2" s="1"/>
  <c r="P129" i="2"/>
  <c r="L130" i="2"/>
  <c r="M130" i="2" s="1"/>
  <c r="R132" i="2"/>
  <c r="P132" i="2"/>
  <c r="U134" i="2"/>
  <c r="R135" i="2"/>
  <c r="P135" i="2"/>
  <c r="R136" i="2"/>
  <c r="P136" i="2"/>
  <c r="M138" i="2"/>
  <c r="R147" i="2"/>
  <c r="P147" i="2"/>
  <c r="R148" i="2"/>
  <c r="P148" i="2"/>
  <c r="L154" i="2"/>
  <c r="M154" i="2" s="1"/>
  <c r="P134" i="2"/>
  <c r="E137" i="2"/>
  <c r="H137" i="2" s="1"/>
  <c r="M142" i="2"/>
  <c r="M143" i="2"/>
  <c r="M144" i="2"/>
  <c r="M145" i="2"/>
  <c r="M150" i="2"/>
  <c r="M151" i="2"/>
  <c r="M152" i="2"/>
  <c r="M153" i="2"/>
  <c r="L161" i="2"/>
  <c r="M161" i="2" s="1"/>
  <c r="L162" i="2"/>
  <c r="M162" i="2" s="1"/>
  <c r="L163" i="2"/>
  <c r="M163" i="2" s="1"/>
  <c r="L164" i="2"/>
  <c r="M164" i="2" s="1"/>
  <c r="R79" i="2" l="1"/>
  <c r="P79" i="2"/>
  <c r="M70" i="2"/>
  <c r="P70" i="2" s="1"/>
  <c r="R146" i="2"/>
  <c r="P146" i="2"/>
  <c r="P90" i="2"/>
  <c r="R90" i="2"/>
  <c r="P158" i="2"/>
  <c r="P149" i="2"/>
  <c r="M58" i="2"/>
  <c r="P45" i="2"/>
  <c r="M41" i="2"/>
  <c r="P41" i="2" s="1"/>
  <c r="M96" i="2"/>
  <c r="P96" i="2" s="1"/>
  <c r="R97" i="2"/>
  <c r="P97" i="2"/>
  <c r="P81" i="2"/>
  <c r="R81" i="2"/>
  <c r="M82" i="2"/>
  <c r="P82" i="2" s="1"/>
  <c r="P99" i="2"/>
  <c r="R99" i="2"/>
  <c r="P91" i="2"/>
  <c r="R91" i="2"/>
  <c r="P128" i="2"/>
  <c r="H110" i="2"/>
  <c r="H30" i="2" s="1"/>
  <c r="P83" i="2"/>
  <c r="R72" i="2"/>
  <c r="L49" i="2"/>
  <c r="R164" i="2"/>
  <c r="P164" i="2"/>
  <c r="R162" i="2"/>
  <c r="P162" i="2"/>
  <c r="R75" i="2"/>
  <c r="M74" i="2"/>
  <c r="P75" i="2"/>
  <c r="P95" i="2"/>
  <c r="R95" i="2"/>
  <c r="R57" i="2"/>
  <c r="P57" i="2"/>
  <c r="R55" i="2"/>
  <c r="P55" i="2"/>
  <c r="R53" i="2"/>
  <c r="P53" i="2"/>
  <c r="R163" i="2"/>
  <c r="P163" i="2"/>
  <c r="R161" i="2"/>
  <c r="P161" i="2"/>
  <c r="R154" i="2"/>
  <c r="P154" i="2"/>
  <c r="R124" i="2"/>
  <c r="P124" i="2"/>
  <c r="R67" i="2"/>
  <c r="R66" i="2" s="1"/>
  <c r="P67" i="2"/>
  <c r="P66" i="2" s="1"/>
  <c r="M66" i="2"/>
  <c r="R56" i="2"/>
  <c r="P56" i="2"/>
  <c r="R54" i="2"/>
  <c r="P54" i="2"/>
  <c r="R37" i="2"/>
  <c r="P37" i="2"/>
  <c r="P150" i="2"/>
  <c r="R150" i="2"/>
  <c r="L137" i="2"/>
  <c r="M137" i="2" s="1"/>
  <c r="R130" i="2"/>
  <c r="P130" i="2"/>
  <c r="R122" i="2"/>
  <c r="P122" i="2"/>
  <c r="M121" i="2"/>
  <c r="P121" i="2" s="1"/>
  <c r="P153" i="2"/>
  <c r="R153" i="2"/>
  <c r="P151" i="2"/>
  <c r="R151" i="2"/>
  <c r="P144" i="2"/>
  <c r="R144" i="2"/>
  <c r="P142" i="2"/>
  <c r="R142" i="2"/>
  <c r="P127" i="2"/>
  <c r="R127" i="2"/>
  <c r="R126" i="2"/>
  <c r="P126" i="2"/>
  <c r="M125" i="2"/>
  <c r="P125" i="2" s="1"/>
  <c r="P117" i="2"/>
  <c r="R117" i="2"/>
  <c r="U116" i="2"/>
  <c r="U115" i="2"/>
  <c r="P114" i="2"/>
  <c r="R114" i="2"/>
  <c r="M78" i="2"/>
  <c r="P78" i="2" s="1"/>
  <c r="M76" i="2"/>
  <c r="U123" i="2"/>
  <c r="K110" i="2"/>
  <c r="K30" i="2" s="1"/>
  <c r="P51" i="2"/>
  <c r="R51" i="2"/>
  <c r="M50" i="2"/>
  <c r="P36" i="2"/>
  <c r="R36" i="2"/>
  <c r="P31" i="2"/>
  <c r="R31" i="2"/>
  <c r="R41" i="2"/>
  <c r="U42" i="2"/>
  <c r="U41" i="2" s="1"/>
  <c r="U32" i="2"/>
  <c r="P152" i="2"/>
  <c r="R152" i="2"/>
  <c r="P145" i="2"/>
  <c r="R145" i="2"/>
  <c r="P143" i="2"/>
  <c r="R143" i="2"/>
  <c r="R138" i="2"/>
  <c r="P138" i="2"/>
  <c r="U132" i="2"/>
  <c r="R120" i="2"/>
  <c r="P120" i="2"/>
  <c r="R119" i="2"/>
  <c r="P119" i="2"/>
  <c r="L125" i="2"/>
  <c r="L110" i="2" s="1"/>
  <c r="L30" i="2" s="1"/>
  <c r="R109" i="2"/>
  <c r="P109" i="2"/>
  <c r="R108" i="2"/>
  <c r="P108" i="2"/>
  <c r="R107" i="2"/>
  <c r="P107" i="2"/>
  <c r="R106" i="2"/>
  <c r="P106" i="2"/>
  <c r="R105" i="2"/>
  <c r="P105" i="2"/>
  <c r="R104" i="2"/>
  <c r="P104" i="2"/>
  <c r="R103" i="2"/>
  <c r="R96" i="2" s="1"/>
  <c r="P103" i="2"/>
  <c r="R94" i="2"/>
  <c r="P94" i="2"/>
  <c r="R93" i="2"/>
  <c r="P93" i="2"/>
  <c r="U113" i="2"/>
  <c r="M112" i="2"/>
  <c r="R88" i="2"/>
  <c r="P88" i="2"/>
  <c r="R87" i="2"/>
  <c r="P87" i="2"/>
  <c r="R86" i="2"/>
  <c r="P86" i="2"/>
  <c r="R85" i="2"/>
  <c r="R82" i="2" s="1"/>
  <c r="R78" i="2" s="1"/>
  <c r="P85" i="2"/>
  <c r="R52" i="2"/>
  <c r="P52" i="2"/>
  <c r="P35" i="2"/>
  <c r="R35" i="2"/>
  <c r="U77" i="2"/>
  <c r="U72" i="2"/>
  <c r="U70" i="2" s="1"/>
  <c r="U34" i="2"/>
  <c r="P58" i="2"/>
  <c r="R58" i="2"/>
  <c r="U33" i="2"/>
  <c r="R70" i="2"/>
  <c r="U68" i="2"/>
  <c r="U66" i="2" s="1"/>
  <c r="U49" i="2" s="1"/>
  <c r="U87" i="2" l="1"/>
  <c r="U82" i="2" s="1"/>
  <c r="U78" i="2" s="1"/>
  <c r="P112" i="2"/>
  <c r="P30" i="2" s="1"/>
  <c r="M110" i="2"/>
  <c r="P110" i="2" s="1"/>
  <c r="R112" i="2"/>
  <c r="M30" i="2"/>
  <c r="N8" i="2" s="1"/>
  <c r="P50" i="2"/>
  <c r="R50" i="2"/>
  <c r="R49" i="2" s="1"/>
  <c r="M49" i="2"/>
  <c r="P49" i="2" s="1"/>
  <c r="R76" i="2"/>
  <c r="P76" i="2"/>
  <c r="U117" i="2"/>
  <c r="R125" i="2"/>
  <c r="U126" i="2"/>
  <c r="P137" i="2"/>
  <c r="R137" i="2"/>
  <c r="U119" i="2"/>
  <c r="U114" i="2"/>
  <c r="U127" i="2"/>
  <c r="R121" i="2"/>
  <c r="U122" i="2"/>
  <c r="U121" i="2" s="1"/>
  <c r="R74" i="2"/>
  <c r="M73" i="2"/>
  <c r="P74" i="2"/>
  <c r="U112" i="2" l="1"/>
  <c r="R110" i="2"/>
  <c r="P73" i="2"/>
  <c r="R73" i="2"/>
  <c r="R30" i="2"/>
  <c r="U125" i="2"/>
  <c r="U110" i="2" l="1"/>
  <c r="U30" i="2"/>
  <c r="H164" i="1" l="1"/>
  <c r="L164" i="1" s="1"/>
  <c r="H163" i="1"/>
  <c r="L163" i="1" s="1"/>
  <c r="H162" i="1"/>
  <c r="L162" i="1" s="1"/>
  <c r="H161" i="1"/>
  <c r="L161" i="1" s="1"/>
  <c r="H160" i="1"/>
  <c r="L160" i="1" s="1"/>
  <c r="H159" i="1"/>
  <c r="L159" i="1" s="1"/>
  <c r="H158" i="1"/>
  <c r="L158" i="1" s="1"/>
  <c r="H157" i="1"/>
  <c r="L157" i="1" s="1"/>
  <c r="H156" i="1"/>
  <c r="L156" i="1" s="1"/>
  <c r="H155" i="1"/>
  <c r="L155" i="1" s="1"/>
  <c r="H154" i="1"/>
  <c r="L154" i="1" s="1"/>
  <c r="H153" i="1"/>
  <c r="L153" i="1" s="1"/>
  <c r="H152" i="1"/>
  <c r="L152" i="1" s="1"/>
  <c r="E152" i="1"/>
  <c r="L151" i="1"/>
  <c r="O151" i="1" s="1"/>
  <c r="H151" i="1"/>
  <c r="L150" i="1"/>
  <c r="O150" i="1" s="1"/>
  <c r="H150" i="1"/>
  <c r="L149" i="1"/>
  <c r="O149" i="1" s="1"/>
  <c r="H149" i="1"/>
  <c r="L148" i="1"/>
  <c r="O148" i="1" s="1"/>
  <c r="H148" i="1"/>
  <c r="L147" i="1"/>
  <c r="O147" i="1" s="1"/>
  <c r="H147" i="1"/>
  <c r="L146" i="1"/>
  <c r="O146" i="1" s="1"/>
  <c r="H146" i="1"/>
  <c r="L145" i="1"/>
  <c r="O145" i="1" s="1"/>
  <c r="H145" i="1"/>
  <c r="H144" i="1"/>
  <c r="L144" i="1" s="1"/>
  <c r="H143" i="1"/>
  <c r="L143" i="1" s="1"/>
  <c r="O143" i="1" s="1"/>
  <c r="E142" i="1"/>
  <c r="H142" i="1" s="1"/>
  <c r="L142" i="1" s="1"/>
  <c r="H141" i="1"/>
  <c r="L141" i="1" s="1"/>
  <c r="H140" i="1"/>
  <c r="L140" i="1" s="1"/>
  <c r="H139" i="1"/>
  <c r="L139" i="1" s="1"/>
  <c r="H138" i="1"/>
  <c r="L138" i="1" s="1"/>
  <c r="E138" i="1"/>
  <c r="L137" i="1"/>
  <c r="O137" i="1" s="1"/>
  <c r="H137" i="1"/>
  <c r="L136" i="1"/>
  <c r="O136" i="1" s="1"/>
  <c r="H136" i="1"/>
  <c r="L135" i="1"/>
  <c r="O135" i="1" s="1"/>
  <c r="H135" i="1"/>
  <c r="E134" i="1"/>
  <c r="H134" i="1" s="1"/>
  <c r="L134" i="1" s="1"/>
  <c r="H132" i="1"/>
  <c r="L132" i="1" s="1"/>
  <c r="O132" i="1" s="1"/>
  <c r="H131" i="1"/>
  <c r="L131" i="1" s="1"/>
  <c r="O131" i="1" s="1"/>
  <c r="H130" i="1"/>
  <c r="L130" i="1" s="1"/>
  <c r="O130" i="1" s="1"/>
  <c r="H129" i="1"/>
  <c r="L129" i="1" s="1"/>
  <c r="O129" i="1" s="1"/>
  <c r="H128" i="1"/>
  <c r="L128" i="1" s="1"/>
  <c r="O128" i="1" s="1"/>
  <c r="H127" i="1"/>
  <c r="L127" i="1" s="1"/>
  <c r="O127" i="1" s="1"/>
  <c r="H126" i="1"/>
  <c r="L126" i="1" s="1"/>
  <c r="O126" i="1" s="1"/>
  <c r="H125" i="1"/>
  <c r="L125" i="1" s="1"/>
  <c r="O125" i="1" s="1"/>
  <c r="I124" i="1"/>
  <c r="H124" i="1"/>
  <c r="L124" i="1" s="1"/>
  <c r="G124" i="1"/>
  <c r="I123" i="1"/>
  <c r="H123" i="1"/>
  <c r="L123" i="1" s="1"/>
  <c r="U122" i="1"/>
  <c r="S122" i="1"/>
  <c r="R122" i="1"/>
  <c r="P122" i="1"/>
  <c r="N122" i="1"/>
  <c r="M122" i="1"/>
  <c r="K122" i="1"/>
  <c r="J122" i="1"/>
  <c r="I122" i="1"/>
  <c r="G122" i="1"/>
  <c r="F122" i="1"/>
  <c r="E122" i="1"/>
  <c r="H121" i="1"/>
  <c r="L121" i="1" s="1"/>
  <c r="O121" i="1" s="1"/>
  <c r="H120" i="1"/>
  <c r="L120" i="1" s="1"/>
  <c r="I119" i="1"/>
  <c r="H119" i="1"/>
  <c r="L119" i="1" s="1"/>
  <c r="U118" i="1"/>
  <c r="S118" i="1"/>
  <c r="R118" i="1"/>
  <c r="P118" i="1"/>
  <c r="N118" i="1"/>
  <c r="M118" i="1"/>
  <c r="K118" i="1"/>
  <c r="J118" i="1"/>
  <c r="I118" i="1"/>
  <c r="H118" i="1"/>
  <c r="G118" i="1"/>
  <c r="F118" i="1"/>
  <c r="E118" i="1"/>
  <c r="H117" i="1"/>
  <c r="L117" i="1" s="1"/>
  <c r="O117" i="1" s="1"/>
  <c r="H116" i="1"/>
  <c r="L116" i="1" s="1"/>
  <c r="H115" i="1"/>
  <c r="L115" i="1" s="1"/>
  <c r="O115" i="1" s="1"/>
  <c r="N114" i="1"/>
  <c r="M114" i="1"/>
  <c r="I114" i="1"/>
  <c r="H114" i="1"/>
  <c r="L114" i="1" s="1"/>
  <c r="H113" i="1"/>
  <c r="L113" i="1" s="1"/>
  <c r="Q113" i="1" s="1"/>
  <c r="H112" i="1"/>
  <c r="L112" i="1" s="1"/>
  <c r="Q112" i="1" s="1"/>
  <c r="H111" i="1"/>
  <c r="L111" i="1" s="1"/>
  <c r="H110" i="1"/>
  <c r="L110" i="1" s="1"/>
  <c r="H109" i="1"/>
  <c r="L109" i="1" s="1"/>
  <c r="U107" i="1"/>
  <c r="S107" i="1"/>
  <c r="R107" i="1"/>
  <c r="P107" i="1"/>
  <c r="N107" i="1"/>
  <c r="M107" i="1"/>
  <c r="K107" i="1"/>
  <c r="J107" i="1"/>
  <c r="I107" i="1"/>
  <c r="G107" i="1"/>
  <c r="F107" i="1"/>
  <c r="E107" i="1"/>
  <c r="H106" i="1"/>
  <c r="L106" i="1" s="1"/>
  <c r="Q106" i="1" s="1"/>
  <c r="H105" i="1"/>
  <c r="L105" i="1" s="1"/>
  <c r="Q105" i="1" s="1"/>
  <c r="H104" i="1"/>
  <c r="L104" i="1" s="1"/>
  <c r="Q104" i="1" s="1"/>
  <c r="H103" i="1"/>
  <c r="L103" i="1" s="1"/>
  <c r="Q103" i="1" s="1"/>
  <c r="H102" i="1"/>
  <c r="L102" i="1" s="1"/>
  <c r="Q102" i="1" s="1"/>
  <c r="H101" i="1"/>
  <c r="L101" i="1" s="1"/>
  <c r="Q101" i="1" s="1"/>
  <c r="H100" i="1"/>
  <c r="L100" i="1" s="1"/>
  <c r="Q100" i="1" s="1"/>
  <c r="H99" i="1"/>
  <c r="L99" i="1" s="1"/>
  <c r="Q99" i="1" s="1"/>
  <c r="H98" i="1"/>
  <c r="L98" i="1" s="1"/>
  <c r="Q98" i="1" s="1"/>
  <c r="H97" i="1"/>
  <c r="L97" i="1" s="1"/>
  <c r="Q97" i="1" s="1"/>
  <c r="H96" i="1"/>
  <c r="L96" i="1" s="1"/>
  <c r="Q96" i="1" s="1"/>
  <c r="H95" i="1"/>
  <c r="L95" i="1" s="1"/>
  <c r="Q95" i="1" s="1"/>
  <c r="E94" i="1"/>
  <c r="H94" i="1" s="1"/>
  <c r="L94" i="1" s="1"/>
  <c r="H92" i="1"/>
  <c r="L92" i="1" s="1"/>
  <c r="Q92" i="1" s="1"/>
  <c r="H91" i="1"/>
  <c r="L91" i="1" s="1"/>
  <c r="Q91" i="1" s="1"/>
  <c r="H90" i="1"/>
  <c r="L90" i="1" s="1"/>
  <c r="Q90" i="1" s="1"/>
  <c r="H89" i="1"/>
  <c r="L89" i="1" s="1"/>
  <c r="Q89" i="1" s="1"/>
  <c r="H88" i="1"/>
  <c r="L88" i="1" s="1"/>
  <c r="Q88" i="1" s="1"/>
  <c r="H87" i="1"/>
  <c r="L87" i="1" s="1"/>
  <c r="Q87" i="1" s="1"/>
  <c r="H86" i="1"/>
  <c r="L86" i="1" s="1"/>
  <c r="Q86" i="1" s="1"/>
  <c r="H85" i="1"/>
  <c r="L85" i="1" s="1"/>
  <c r="Q85" i="1" s="1"/>
  <c r="H84" i="1"/>
  <c r="L84" i="1" s="1"/>
  <c r="Q84" i="1" s="1"/>
  <c r="H83" i="1"/>
  <c r="L83" i="1" s="1"/>
  <c r="Q83" i="1" s="1"/>
  <c r="H82" i="1"/>
  <c r="L82" i="1" s="1"/>
  <c r="Q82" i="1" s="1"/>
  <c r="H81" i="1"/>
  <c r="L81" i="1" s="1"/>
  <c r="Q81" i="1" s="1"/>
  <c r="E80" i="1"/>
  <c r="H80" i="1" s="1"/>
  <c r="L80" i="1" s="1"/>
  <c r="H79" i="1"/>
  <c r="L79" i="1" s="1"/>
  <c r="H78" i="1"/>
  <c r="L78" i="1" s="1"/>
  <c r="H77" i="1"/>
  <c r="L77" i="1" s="1"/>
  <c r="H75" i="1"/>
  <c r="L75" i="1" s="1"/>
  <c r="Q75" i="1" s="1"/>
  <c r="E74" i="1"/>
  <c r="H74" i="1" s="1"/>
  <c r="L74" i="1" s="1"/>
  <c r="H73" i="1"/>
  <c r="L73" i="1" s="1"/>
  <c r="H72" i="1"/>
  <c r="L72" i="1" s="1"/>
  <c r="E72" i="1"/>
  <c r="E71" i="1"/>
  <c r="H71" i="1" s="1"/>
  <c r="L71" i="1" s="1"/>
  <c r="H70" i="1"/>
  <c r="L70" i="1" s="1"/>
  <c r="H69" i="1"/>
  <c r="L69" i="1" s="1"/>
  <c r="E68" i="1"/>
  <c r="H68" i="1" s="1"/>
  <c r="L68" i="1" s="1"/>
  <c r="H67" i="1"/>
  <c r="L67" i="1" s="1"/>
  <c r="Q67" i="1" s="1"/>
  <c r="H66" i="1"/>
  <c r="L66" i="1" s="1"/>
  <c r="Q66" i="1" s="1"/>
  <c r="E65" i="1"/>
  <c r="H65" i="1" s="1"/>
  <c r="L65" i="1" s="1"/>
  <c r="H64" i="1"/>
  <c r="L64" i="1" s="1"/>
  <c r="Q64" i="1" s="1"/>
  <c r="H63" i="1"/>
  <c r="L63" i="1" s="1"/>
  <c r="Q63" i="1" s="1"/>
  <c r="H62" i="1"/>
  <c r="L62" i="1" s="1"/>
  <c r="Q62" i="1" s="1"/>
  <c r="H61" i="1"/>
  <c r="L61" i="1" s="1"/>
  <c r="Q61" i="1" s="1"/>
  <c r="H60" i="1"/>
  <c r="L60" i="1" s="1"/>
  <c r="Q60" i="1" s="1"/>
  <c r="H59" i="1"/>
  <c r="L59" i="1" s="1"/>
  <c r="Q59" i="1" s="1"/>
  <c r="E58" i="1"/>
  <c r="H58" i="1" s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L52" i="1" s="1"/>
  <c r="H51" i="1"/>
  <c r="L51" i="1" s="1"/>
  <c r="E50" i="1"/>
  <c r="H50" i="1" s="1"/>
  <c r="L50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E41" i="1"/>
  <c r="H41" i="1" s="1"/>
  <c r="L41" i="1" s="1"/>
  <c r="H40" i="1"/>
  <c r="L40" i="1" s="1"/>
  <c r="Q40" i="1" s="1"/>
  <c r="H39" i="1"/>
  <c r="L39" i="1" s="1"/>
  <c r="Q39" i="1" s="1"/>
  <c r="H38" i="1"/>
  <c r="L38" i="1" s="1"/>
  <c r="Q38" i="1" s="1"/>
  <c r="E37" i="1"/>
  <c r="H37" i="1" s="1"/>
  <c r="L37" i="1" s="1"/>
  <c r="H36" i="1"/>
  <c r="L36" i="1" s="1"/>
  <c r="H35" i="1"/>
  <c r="L35" i="1" s="1"/>
  <c r="L34" i="1"/>
  <c r="Q34" i="1" s="1"/>
  <c r="H34" i="1"/>
  <c r="H33" i="1"/>
  <c r="L33" i="1" s="1"/>
  <c r="U32" i="1"/>
  <c r="R32" i="1"/>
  <c r="R31" i="1" s="1"/>
  <c r="H32" i="1"/>
  <c r="L32" i="1" s="1"/>
  <c r="U31" i="1"/>
  <c r="S31" i="1"/>
  <c r="P31" i="1"/>
  <c r="N31" i="1"/>
  <c r="M31" i="1"/>
  <c r="K31" i="1"/>
  <c r="J31" i="1"/>
  <c r="I31" i="1"/>
  <c r="G31" i="1"/>
  <c r="F31" i="1"/>
  <c r="E31" i="1"/>
  <c r="E21" i="1"/>
  <c r="E13" i="1"/>
  <c r="E5" i="1"/>
  <c r="H5" i="1" s="1"/>
  <c r="L5" i="1" s="1"/>
  <c r="Q5" i="1" s="1"/>
  <c r="I2" i="1"/>
  <c r="E76" i="1" l="1"/>
  <c r="H76" i="1" s="1"/>
  <c r="L76" i="1" s="1"/>
  <c r="H122" i="1"/>
  <c r="H107" i="1" s="1"/>
  <c r="O144" i="1"/>
  <c r="Q144" i="1"/>
  <c r="T144" i="1" s="1"/>
  <c r="E49" i="1"/>
  <c r="H49" i="1" s="1"/>
  <c r="L49" i="1" s="1"/>
  <c r="Q49" i="1" s="1"/>
  <c r="O112" i="1"/>
  <c r="O113" i="1"/>
  <c r="O35" i="1"/>
  <c r="Q35" i="1"/>
  <c r="T38" i="1"/>
  <c r="T40" i="1"/>
  <c r="O43" i="1"/>
  <c r="Q43" i="1"/>
  <c r="O52" i="1"/>
  <c r="Q52" i="1"/>
  <c r="O33" i="1"/>
  <c r="Q33" i="1"/>
  <c r="T34" i="1"/>
  <c r="O36" i="1"/>
  <c r="Q36" i="1"/>
  <c r="O42" i="1"/>
  <c r="Q42" i="1"/>
  <c r="O44" i="1"/>
  <c r="Q44" i="1"/>
  <c r="O46" i="1"/>
  <c r="Q46" i="1"/>
  <c r="O48" i="1"/>
  <c r="Q48" i="1"/>
  <c r="O51" i="1"/>
  <c r="Q51" i="1"/>
  <c r="O53" i="1"/>
  <c r="Q53" i="1"/>
  <c r="O55" i="1"/>
  <c r="Q55" i="1"/>
  <c r="O57" i="1"/>
  <c r="Q57" i="1"/>
  <c r="Q65" i="1"/>
  <c r="O65" i="1"/>
  <c r="O32" i="1"/>
  <c r="Q32" i="1"/>
  <c r="Q37" i="1"/>
  <c r="O37" i="1"/>
  <c r="T39" i="1"/>
  <c r="O41" i="1"/>
  <c r="Q41" i="1"/>
  <c r="O45" i="1"/>
  <c r="Q45" i="1"/>
  <c r="O47" i="1"/>
  <c r="Q47" i="1"/>
  <c r="O50" i="1"/>
  <c r="Q50" i="1"/>
  <c r="O54" i="1"/>
  <c r="Q54" i="1"/>
  <c r="O56" i="1"/>
  <c r="Q56" i="1"/>
  <c r="Q58" i="1"/>
  <c r="O58" i="1"/>
  <c r="T59" i="1"/>
  <c r="T60" i="1"/>
  <c r="T61" i="1"/>
  <c r="T62" i="1"/>
  <c r="T63" i="1"/>
  <c r="H31" i="1"/>
  <c r="O34" i="1"/>
  <c r="O38" i="1"/>
  <c r="O39" i="1"/>
  <c r="O40" i="1"/>
  <c r="O59" i="1"/>
  <c r="O60" i="1"/>
  <c r="O61" i="1"/>
  <c r="O62" i="1"/>
  <c r="O63" i="1"/>
  <c r="O64" i="1"/>
  <c r="T66" i="1"/>
  <c r="T67" i="1"/>
  <c r="O68" i="1"/>
  <c r="Q68" i="1"/>
  <c r="O70" i="1"/>
  <c r="Q70" i="1"/>
  <c r="O73" i="1"/>
  <c r="Q73" i="1"/>
  <c r="O77" i="1"/>
  <c r="Q77" i="1"/>
  <c r="O79" i="1"/>
  <c r="Q79" i="1"/>
  <c r="Q94" i="1"/>
  <c r="O94" i="1"/>
  <c r="T95" i="1"/>
  <c r="T96" i="1"/>
  <c r="T97" i="1"/>
  <c r="T98" i="1"/>
  <c r="T99" i="1"/>
  <c r="T100" i="1"/>
  <c r="T101" i="1"/>
  <c r="T102" i="1"/>
  <c r="T103" i="1"/>
  <c r="T104" i="1"/>
  <c r="T105" i="1"/>
  <c r="T106" i="1"/>
  <c r="O109" i="1"/>
  <c r="Q109" i="1"/>
  <c r="O111" i="1"/>
  <c r="Q111" i="1"/>
  <c r="T64" i="1"/>
  <c r="O69" i="1"/>
  <c r="Q69" i="1"/>
  <c r="Q71" i="1"/>
  <c r="O71" i="1"/>
  <c r="O72" i="1"/>
  <c r="Q72" i="1"/>
  <c r="Q74" i="1"/>
  <c r="O74" i="1"/>
  <c r="T75" i="1"/>
  <c r="O76" i="1"/>
  <c r="Q76" i="1"/>
  <c r="O78" i="1"/>
  <c r="Q78" i="1"/>
  <c r="Q80" i="1"/>
  <c r="O80" i="1"/>
  <c r="T81" i="1"/>
  <c r="T82" i="1"/>
  <c r="T83" i="1"/>
  <c r="T84" i="1"/>
  <c r="T85" i="1"/>
  <c r="T86" i="1"/>
  <c r="T87" i="1"/>
  <c r="T88" i="1"/>
  <c r="T89" i="1"/>
  <c r="T90" i="1"/>
  <c r="T91" i="1"/>
  <c r="T92" i="1"/>
  <c r="O110" i="1"/>
  <c r="Q110" i="1"/>
  <c r="O114" i="1"/>
  <c r="Q114" i="1"/>
  <c r="O66" i="1"/>
  <c r="O67" i="1"/>
  <c r="O75" i="1"/>
  <c r="O81" i="1"/>
  <c r="O82" i="1"/>
  <c r="O83" i="1"/>
  <c r="O84" i="1"/>
  <c r="O85" i="1"/>
  <c r="O86" i="1"/>
  <c r="O87" i="1"/>
  <c r="O88" i="1"/>
  <c r="O89" i="1"/>
  <c r="O90" i="1"/>
  <c r="O91" i="1"/>
  <c r="O92" i="1"/>
  <c r="E93" i="1"/>
  <c r="H93" i="1" s="1"/>
  <c r="L93" i="1" s="1"/>
  <c r="O95" i="1"/>
  <c r="O96" i="1"/>
  <c r="O97" i="1"/>
  <c r="O98" i="1"/>
  <c r="O99" i="1"/>
  <c r="O100" i="1"/>
  <c r="O101" i="1"/>
  <c r="O102" i="1"/>
  <c r="O103" i="1"/>
  <c r="O104" i="1"/>
  <c r="O105" i="1"/>
  <c r="O106" i="1"/>
  <c r="T112" i="1"/>
  <c r="T113" i="1"/>
  <c r="Q115" i="1"/>
  <c r="O116" i="1"/>
  <c r="Q116" i="1"/>
  <c r="Q120" i="1"/>
  <c r="T120" i="1" s="1"/>
  <c r="O120" i="1"/>
  <c r="O124" i="1"/>
  <c r="Q124" i="1"/>
  <c r="O134" i="1"/>
  <c r="Q134" i="1"/>
  <c r="Q138" i="1"/>
  <c r="O138" i="1"/>
  <c r="Q140" i="1"/>
  <c r="O140" i="1"/>
  <c r="O142" i="1"/>
  <c r="Q142" i="1"/>
  <c r="O119" i="1"/>
  <c r="Q119" i="1"/>
  <c r="L118" i="1"/>
  <c r="O118" i="1" s="1"/>
  <c r="O123" i="1"/>
  <c r="Q123" i="1"/>
  <c r="L122" i="1"/>
  <c r="O122" i="1" s="1"/>
  <c r="Q139" i="1"/>
  <c r="O139" i="1"/>
  <c r="Q141" i="1"/>
  <c r="O141" i="1"/>
  <c r="Q117" i="1"/>
  <c r="Q121" i="1"/>
  <c r="Q125" i="1"/>
  <c r="Q126" i="1"/>
  <c r="Q127" i="1"/>
  <c r="Q128" i="1"/>
  <c r="Q129" i="1"/>
  <c r="Q130" i="1"/>
  <c r="Q131" i="1"/>
  <c r="Q132" i="1"/>
  <c r="Q135" i="1"/>
  <c r="Q136" i="1"/>
  <c r="Q137" i="1"/>
  <c r="Q153" i="1"/>
  <c r="O153" i="1"/>
  <c r="Q155" i="1"/>
  <c r="O155" i="1"/>
  <c r="Q157" i="1"/>
  <c r="O157" i="1"/>
  <c r="Q159" i="1"/>
  <c r="O159" i="1"/>
  <c r="Q161" i="1"/>
  <c r="O161" i="1"/>
  <c r="Q163" i="1"/>
  <c r="O163" i="1"/>
  <c r="E133" i="1"/>
  <c r="H133" i="1" s="1"/>
  <c r="L133" i="1" s="1"/>
  <c r="Q143" i="1"/>
  <c r="Q145" i="1"/>
  <c r="Q152" i="1"/>
  <c r="O152" i="1"/>
  <c r="Q154" i="1"/>
  <c r="O154" i="1"/>
  <c r="Q156" i="1"/>
  <c r="O156" i="1"/>
  <c r="Q158" i="1"/>
  <c r="O158" i="1"/>
  <c r="Q160" i="1"/>
  <c r="O160" i="1"/>
  <c r="Q162" i="1"/>
  <c r="O162" i="1"/>
  <c r="Q164" i="1"/>
  <c r="O164" i="1"/>
  <c r="Q146" i="1"/>
  <c r="Q147" i="1"/>
  <c r="Q148" i="1"/>
  <c r="Q149" i="1"/>
  <c r="Q150" i="1"/>
  <c r="Q151" i="1"/>
  <c r="O49" i="1" l="1"/>
  <c r="T149" i="1"/>
  <c r="T145" i="1"/>
  <c r="T143" i="1"/>
  <c r="T135" i="1"/>
  <c r="T129" i="1"/>
  <c r="T125" i="1"/>
  <c r="T117" i="1"/>
  <c r="T139" i="1"/>
  <c r="T138" i="1"/>
  <c r="O93" i="1"/>
  <c r="Q93" i="1"/>
  <c r="T110" i="1"/>
  <c r="T76" i="1"/>
  <c r="T150" i="1"/>
  <c r="T148" i="1"/>
  <c r="T146" i="1"/>
  <c r="T164" i="1"/>
  <c r="T162" i="1"/>
  <c r="T160" i="1"/>
  <c r="T158" i="1"/>
  <c r="T156" i="1"/>
  <c r="T154" i="1"/>
  <c r="T152" i="1"/>
  <c r="Q133" i="1"/>
  <c r="O133" i="1"/>
  <c r="T163" i="1"/>
  <c r="T161" i="1"/>
  <c r="T159" i="1"/>
  <c r="T157" i="1"/>
  <c r="T155" i="1"/>
  <c r="T153" i="1"/>
  <c r="T136" i="1"/>
  <c r="T132" i="1"/>
  <c r="T130" i="1"/>
  <c r="T128" i="1"/>
  <c r="T126" i="1"/>
  <c r="T121" i="1"/>
  <c r="T119" i="1"/>
  <c r="Q118" i="1"/>
  <c r="T118" i="1" s="1"/>
  <c r="T142" i="1"/>
  <c r="T134" i="1"/>
  <c r="T124" i="1"/>
  <c r="T116" i="1"/>
  <c r="T115" i="1"/>
  <c r="T80" i="1"/>
  <c r="T74" i="1"/>
  <c r="T71" i="1"/>
  <c r="L107" i="1"/>
  <c r="T79" i="1"/>
  <c r="T77" i="1"/>
  <c r="T73" i="1"/>
  <c r="T70" i="1"/>
  <c r="T68" i="1"/>
  <c r="T58" i="1"/>
  <c r="T37" i="1"/>
  <c r="T32" i="1"/>
  <c r="T57" i="1"/>
  <c r="T55" i="1"/>
  <c r="T53" i="1"/>
  <c r="T51" i="1"/>
  <c r="T48" i="1"/>
  <c r="T46" i="1"/>
  <c r="T44" i="1"/>
  <c r="T42" i="1"/>
  <c r="T36" i="1"/>
  <c r="T33" i="1"/>
  <c r="T52" i="1"/>
  <c r="T43" i="1"/>
  <c r="T35" i="1"/>
  <c r="T151" i="1"/>
  <c r="T147" i="1"/>
  <c r="T137" i="1"/>
  <c r="T131" i="1"/>
  <c r="T127" i="1"/>
  <c r="T141" i="1"/>
  <c r="T123" i="1"/>
  <c r="Q122" i="1"/>
  <c r="T122" i="1" s="1"/>
  <c r="T140" i="1"/>
  <c r="T114" i="1"/>
  <c r="T78" i="1"/>
  <c r="T72" i="1"/>
  <c r="T69" i="1"/>
  <c r="T111" i="1"/>
  <c r="T109" i="1"/>
  <c r="Q107" i="1"/>
  <c r="T107" i="1" s="1"/>
  <c r="T94" i="1"/>
  <c r="T56" i="1"/>
  <c r="T54" i="1"/>
  <c r="T50" i="1"/>
  <c r="T47" i="1"/>
  <c r="T45" i="1"/>
  <c r="T41" i="1"/>
  <c r="T65" i="1"/>
  <c r="T49" i="1"/>
  <c r="O107" i="1" l="1"/>
  <c r="L31" i="1"/>
  <c r="O31" i="1" s="1"/>
  <c r="Q31" i="1"/>
  <c r="T31" i="1" s="1"/>
  <c r="T93" i="1"/>
  <c r="T133" i="1"/>
</calcChain>
</file>

<file path=xl/comments1.xml><?xml version="1.0" encoding="utf-8"?>
<comments xmlns="http://schemas.openxmlformats.org/spreadsheetml/2006/main">
  <authors>
    <author>В.Е. Никулина</author>
  </authors>
  <commentList>
    <comment ref="N68" authorId="0">
      <text>
        <r>
          <rPr>
            <b/>
            <sz val="9"/>
            <color indexed="81"/>
            <rFont val="Tahoma"/>
            <family val="2"/>
            <charset val="204"/>
          </rPr>
          <t>В.Е. Никулина:</t>
        </r>
        <r>
          <rPr>
            <sz val="9"/>
            <color indexed="81"/>
            <rFont val="Tahoma"/>
            <family val="2"/>
            <charset val="204"/>
          </rPr>
          <t xml:space="preserve">
43408 стипендия декабря на выплату в январе
</t>
        </r>
      </text>
    </comment>
  </commentList>
</comments>
</file>

<file path=xl/sharedStrings.xml><?xml version="1.0" encoding="utf-8"?>
<sst xmlns="http://schemas.openxmlformats.org/spreadsheetml/2006/main" count="1325" uniqueCount="231">
  <si>
    <t>Средства республиканского бюджета на выполнение ГЗ</t>
  </si>
  <si>
    <t>КВР</t>
  </si>
  <si>
    <t>КОСГУ</t>
  </si>
  <si>
    <t>План РБ
первоначально</t>
  </si>
  <si>
    <t>Принято
обязательств</t>
  </si>
  <si>
    <t>Передвижки
май 2019 г.</t>
  </si>
  <si>
    <t>План ФХД
31.05.2019 г.</t>
  </si>
  <si>
    <t>За счет ПУ</t>
  </si>
  <si>
    <t>Передвижки
июнь 2019 г.</t>
  </si>
  <si>
    <t>План ФХД на 27.06.2019 г.</t>
  </si>
  <si>
    <t>Закупки до конца года</t>
  </si>
  <si>
    <t>Разница</t>
  </si>
  <si>
    <t>Передвижки
сентябрь
2019 г.</t>
  </si>
  <si>
    <t>План ФХД на 03.10.2019 г.</t>
  </si>
  <si>
    <t>Передвижки
ноябрь
2019 г.</t>
  </si>
  <si>
    <t>Доход</t>
  </si>
  <si>
    <t/>
  </si>
  <si>
    <t xml:space="preserve">Налоговые доходы , таможенные платежи </t>
  </si>
  <si>
    <t>110</t>
  </si>
  <si>
    <t>Доходы от собственности</t>
  </si>
  <si>
    <t>120</t>
  </si>
  <si>
    <t>Доходы медицинских учреждений государственной и муниципальной систем здравоохранения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</si>
  <si>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доходы от оказания медицинских услуг, предоставляемых застрахованным лицам в рамках базовой программы обязательного медицинского страхования</t>
  </si>
  <si>
    <t>компенсации затрат</t>
  </si>
  <si>
    <t>доходы от возмещения расходов, понесенных в связи с эксплуатацией государственного (муниципального) имущества, закрепленного на праве оперативного управления</t>
  </si>
  <si>
    <t>другие аналогичные доходы</t>
  </si>
  <si>
    <t>Штрафы, пени, неустойки, возмещения ущерба,  в том числе:</t>
  </si>
  <si>
    <t>140</t>
  </si>
  <si>
    <t>поступлений в результате применения мер гражданско-правовой, административной, уголовной ответственности, в том числе штрафов, санкций, конфискаций, компенсаций в соответствии с законодательством Российской Федерации, включая штрафы, пени и неустойки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и нарушение условий контрактов (договоров)</t>
  </si>
  <si>
    <t>поступлений сумм задатков и залогов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</si>
  <si>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возмещения ущерба в соответствии с законодательством Российской Федерации, в том числе при возникновении страховых случаев</t>
  </si>
  <si>
    <t>штрафных санкций по долговым обязательствам</t>
  </si>
  <si>
    <t>иных сумм принудительного изъятия</t>
  </si>
  <si>
    <t>Безвозмездные денежные поступления</t>
  </si>
  <si>
    <t>150</t>
  </si>
  <si>
    <t>Страховые взносы на обязательное социальное страхование</t>
  </si>
  <si>
    <t>160</t>
  </si>
  <si>
    <t>Прочие доходы, в том числе:</t>
  </si>
  <si>
    <t>170</t>
  </si>
  <si>
    <t>180</t>
  </si>
  <si>
    <t>невыясненные поступления</t>
  </si>
  <si>
    <t>доходы от непериодических выплат компенсаций в счет возмещения вреда или убытков, кроме страхового возмещения, выплачиваемого страховыми организациями в соответствии с договорами страхования</t>
  </si>
  <si>
    <t>доходы от субсидии на осуществление капитальных вложений</t>
  </si>
  <si>
    <t>Выбытие нефинансовых активов,  в том числе:</t>
  </si>
  <si>
    <t>400</t>
  </si>
  <si>
    <t>Уменьшение стоимости основных средств</t>
  </si>
  <si>
    <t>410</t>
  </si>
  <si>
    <t>Уменьшение стоимости нематериальных активов</t>
  </si>
  <si>
    <t>420</t>
  </si>
  <si>
    <t>Уменьшение стоимости непроизведенных активов</t>
  </si>
  <si>
    <t>430</t>
  </si>
  <si>
    <t>Уменьшение стоимости материальных запасов</t>
  </si>
  <si>
    <t>440</t>
  </si>
  <si>
    <t xml:space="preserve">Выплаты по расходам, всего, в том числе: </t>
  </si>
  <si>
    <t>200</t>
  </si>
  <si>
    <t>в том числе: заработная плата</t>
  </si>
  <si>
    <t>111</t>
  </si>
  <si>
    <t>211</t>
  </si>
  <si>
    <t>социальные пособия и компенсации персоналу в денежной форме</t>
  </si>
  <si>
    <t>266</t>
  </si>
  <si>
    <t>Прочие работы, услуги</t>
  </si>
  <si>
    <t>112</t>
  </si>
  <si>
    <t>226</t>
  </si>
  <si>
    <t>Социальные компенсации персоналу в натуральной форме</t>
  </si>
  <si>
    <t>267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</si>
  <si>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 всего</t>
  </si>
  <si>
    <t>113</t>
  </si>
  <si>
    <t>в том числе: Транспортные услуги</t>
  </si>
  <si>
    <t>222</t>
  </si>
  <si>
    <t>Иные выплаты текущего характера физическим лицам</t>
  </si>
  <si>
    <t>296</t>
  </si>
  <si>
    <t>Взносы по обязательному социальному страхованию на выплаты по оплате труда работников и иные выплаты работникам учреждений всего</t>
  </si>
  <si>
    <t>119</t>
  </si>
  <si>
    <t xml:space="preserve">Начисления на выплаты по оплате труда </t>
  </si>
  <si>
    <t>213</t>
  </si>
  <si>
    <t>Работы, услуги по содержанию имущества</t>
  </si>
  <si>
    <t>225</t>
  </si>
  <si>
    <t>Поступление нефинансовых активов</t>
  </si>
  <si>
    <t>300</t>
  </si>
  <si>
    <t>из них: увеличение стоимости материальных запасов</t>
  </si>
  <si>
    <t>340</t>
  </si>
  <si>
    <t>Социальное обеспечение и иные выплаты населению</t>
  </si>
  <si>
    <t>220</t>
  </si>
  <si>
    <t>Из них: Пособия, компенсации и иные социальные выплаты гражданам, кроме публичных нормативных обязательств всего</t>
  </si>
  <si>
    <t>321</t>
  </si>
  <si>
    <t>Пенсии, пособия, 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</si>
  <si>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</si>
  <si>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</si>
  <si>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</si>
  <si>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</si>
  <si>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</si>
  <si>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</si>
  <si>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</si>
  <si>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</si>
  <si>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</si>
  <si>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</si>
  <si>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Приобретение товаров, работ, услуг в пользу граждан в целях их социального обеспечения всего</t>
  </si>
  <si>
    <t>323</t>
  </si>
  <si>
    <t>в том числе: Оплата работ, услуг</t>
  </si>
  <si>
    <t>Пенсии, пособия, выплачиваемые организациями сектора государственного управления</t>
  </si>
  <si>
    <t>Стипендии всего</t>
  </si>
  <si>
    <t>Премии и гранты: иные выплаты текущего характера физическим лицам</t>
  </si>
  <si>
    <t>350</t>
  </si>
  <si>
    <t>Иные выплаты населению всего</t>
  </si>
  <si>
    <t>360</t>
  </si>
  <si>
    <t>в том числе: Прочие несоциальные выплаты персоналу в денежной форме</t>
  </si>
  <si>
    <t>212</t>
  </si>
  <si>
    <t>Исполнение судебных актов, в том числе: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</si>
  <si>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</si>
  <si>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 всего</t>
  </si>
  <si>
    <t>831</t>
  </si>
  <si>
    <t>в том числе: Прочие расходы</t>
  </si>
  <si>
    <t>290</t>
  </si>
  <si>
    <t>Уплата налога на имущество организаций и земельного налога: налоги, пошлины и сборы</t>
  </si>
  <si>
    <t>851</t>
  </si>
  <si>
    <t>291</t>
  </si>
  <si>
    <t>Уплата прочих налогов, сборов: налоги, пошлины и сборы</t>
  </si>
  <si>
    <t>852</t>
  </si>
  <si>
    <t>Уплата иных платежей всего:</t>
  </si>
  <si>
    <t>853</t>
  </si>
  <si>
    <t>Обслуживание внутреннего долга</t>
  </si>
  <si>
    <t>231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</si>
  <si>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</si>
  <si>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</si>
  <si>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</si>
  <si>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</si>
  <si>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Прочие расходы, в  том числе: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</si>
  <si>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</si>
  <si>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</si>
  <si>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</si>
  <si>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</si>
  <si>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</si>
  <si>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</si>
  <si>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</si>
  <si>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</si>
  <si>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295</t>
  </si>
  <si>
    <t>Иные выплаты текущего характера организациям</t>
  </si>
  <si>
    <t>297</t>
  </si>
  <si>
    <t>Иные выплаты капитального характера физическим лицам</t>
  </si>
  <si>
    <t>298</t>
  </si>
  <si>
    <t>Иные выплаты капитального характера организациям</t>
  </si>
  <si>
    <t>299</t>
  </si>
  <si>
    <t>Увеличение стоимости акций и иных финансовых инструментов</t>
  </si>
  <si>
    <t>530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</si>
  <si>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</si>
  <si>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</si>
  <si>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</si>
  <si>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</si>
  <si>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</si>
  <si>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260</t>
  </si>
  <si>
    <t>Из них: Закупка товаров, работ, услуг в целях капитального ремонта государственного (муниципального) имущества всего, в том числе:</t>
  </si>
  <si>
    <t>243</t>
  </si>
  <si>
    <t>Транспортные услуги</t>
  </si>
  <si>
    <t>Арендная плата за пользование имуществом</t>
  </si>
  <si>
    <t>224</t>
  </si>
  <si>
    <t>Услуги, работы для целей капитальных вложений</t>
  </si>
  <si>
    <t>228</t>
  </si>
  <si>
    <t>Увеличение стоимости основных средств</t>
  </si>
  <si>
    <t>310</t>
  </si>
  <si>
    <t>приобретение медицинского оборудования</t>
  </si>
  <si>
    <t>приобретение прочих основных средств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</si>
  <si>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</si>
  <si>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</si>
  <si>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</si>
  <si>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</si>
  <si>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</si>
  <si>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</si>
  <si>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</si>
  <si>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</si>
  <si>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Прочая закупка товаров, работ и услуг  всего</t>
  </si>
  <si>
    <t>244</t>
  </si>
  <si>
    <t>Прочие несоциальные выплаты персоналу в натуральной форме</t>
  </si>
  <si>
    <t>в том числе: Услуги связи</t>
  </si>
  <si>
    <t>221</t>
  </si>
  <si>
    <t>Коммунальные услуги</t>
  </si>
  <si>
    <t>223</t>
  </si>
  <si>
    <t>Страхование</t>
  </si>
  <si>
    <t>227</t>
  </si>
  <si>
    <t>Арендная плата за пользование земельными участками и другими обособленными природными объектами</t>
  </si>
  <si>
    <t>229</t>
  </si>
  <si>
    <t>Увеличение стоимости нематериальных активов</t>
  </si>
  <si>
    <t>320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</si>
  <si>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</si>
  <si>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</si>
  <si>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</si>
  <si>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</si>
  <si>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</si>
  <si>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</si>
  <si>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</si>
  <si>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</si>
  <si>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</si>
  <si>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материальных запасов для целей капитальных вложений</t>
  </si>
  <si>
    <t>347</t>
  </si>
  <si>
    <t>Увеличение стоимости прочих материальных запасов однократного применения</t>
  </si>
  <si>
    <t>349</t>
  </si>
  <si>
    <t>Увеличение стоимости неисключительных прав на результаты</t>
  </si>
  <si>
    <t>Осуществление капитальных вложений учреждениями, всего:</t>
  </si>
  <si>
    <t>Из них: Капитальные вложения на приобретение объектов недвижимого имущества государственными (муниципальными) учреждениями всего</t>
  </si>
  <si>
    <t>406</t>
  </si>
  <si>
    <t>в том числе: прочие работы, услуги</t>
  </si>
  <si>
    <t>Приобретение медицинского оборудования</t>
  </si>
  <si>
    <t>Увеличение стоимости непроизведенных активов</t>
  </si>
  <si>
    <t>330</t>
  </si>
  <si>
    <t>Из них: Капитальные вложения на строительство(реконструкцию) объектов недвижимого имущества государственными (муниципальными) учреждениями всего</t>
  </si>
  <si>
    <t>407</t>
  </si>
  <si>
    <t>в том числе: транспортные услуги</t>
  </si>
  <si>
    <t>Поступление финансовых активов, всего</t>
  </si>
  <si>
    <t>500</t>
  </si>
  <si>
    <t>из них: увеличение остатков средств</t>
  </si>
  <si>
    <t>прочие поступления</t>
  </si>
  <si>
    <t>Выбытие финансовых активов, всего</t>
  </si>
  <si>
    <t>600</t>
  </si>
  <si>
    <t>из них: уменьшение остатков средств</t>
  </si>
  <si>
    <t>прочие выбытия</t>
  </si>
  <si>
    <t>Остаток средств  на  начало  года:</t>
  </si>
  <si>
    <t>х</t>
  </si>
  <si>
    <t>Остаток средств  на  конец  года:</t>
  </si>
  <si>
    <t>РБ</t>
  </si>
  <si>
    <t>ПУ</t>
  </si>
  <si>
    <t>Средства ПУ</t>
  </si>
  <si>
    <t>План ПУ</t>
  </si>
  <si>
    <t>Передвижки июнь 2019 г.</t>
  </si>
  <si>
    <t>Уточненный план ФХД
июнь 2019 г.</t>
  </si>
  <si>
    <t>Принято
обязательств ПУ</t>
  </si>
  <si>
    <t>Закупки
до конца
года</t>
  </si>
  <si>
    <t>Уточненный
план
на 30.09.2019 г.</t>
  </si>
  <si>
    <t>в том числе:</t>
  </si>
  <si>
    <t>Принято из РБ,
+прочие обязательства</t>
  </si>
  <si>
    <t>Всего</t>
  </si>
  <si>
    <t>Прочие несоциальные выплаты персоналу в денежной форме</t>
  </si>
  <si>
    <t>Пенсии, пособия, выплачиваемые бывшим работникам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</si>
</sst>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3" fontId="3" fillId="0" borderId="2" xfId="1" applyFont="1" applyFill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43" fontId="2" fillId="0" borderId="2" xfId="1" applyFont="1" applyFill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3" fontId="4" fillId="0" borderId="2" xfId="1" applyFont="1" applyFill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4" fillId="2" borderId="2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3" fillId="2" borderId="2" xfId="1" applyFont="1" applyFill="1" applyBorder="1" applyAlignment="1">
      <alignment vertical="center"/>
    </xf>
    <xf numFmtId="43" fontId="5" fillId="2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3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 vertical="center" wrapText="1"/>
    </xf>
    <xf numFmtId="43" fontId="4" fillId="0" borderId="0" xfId="1" applyFont="1" applyAlignment="1">
      <alignment vertical="center"/>
    </xf>
    <xf numFmtId="0" fontId="2" fillId="0" borderId="2" xfId="0" applyFont="1" applyBorder="1" applyAlignment="1">
      <alignment vertical="center" wrapText="1" indent="1"/>
    </xf>
    <xf numFmtId="0" fontId="2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3" fontId="4" fillId="0" borderId="5" xfId="1" applyFont="1" applyFill="1" applyBorder="1" applyAlignment="1">
      <alignment vertical="center"/>
    </xf>
    <xf numFmtId="43" fontId="2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43" fontId="2" fillId="0" borderId="3" xfId="1" applyFont="1" applyFill="1" applyBorder="1" applyAlignment="1">
      <alignment vertical="center"/>
    </xf>
    <xf numFmtId="43" fontId="2" fillId="3" borderId="2" xfId="1" applyFont="1" applyFill="1" applyBorder="1" applyAlignment="1">
      <alignment vertical="center"/>
    </xf>
    <xf numFmtId="43" fontId="4" fillId="2" borderId="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43" fontId="4" fillId="0" borderId="3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4" fillId="0" borderId="2" xfId="7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vertic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  <cellStyle name="Финансовый 2" xfId="6"/>
    <cellStyle name="Финансовый 3" xfId="7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4"/>
  <sheetViews>
    <sheetView view="pageBreakPreview" topLeftCell="A74" zoomScaleNormal="90" zoomScaleSheetLayoutView="100" workbookViewId="0">
      <selection activeCell="Z115" sqref="Z115"/>
    </sheetView>
  </sheetViews>
  <sheetFormatPr defaultRowHeight="12.5" x14ac:dyDescent="0.25"/>
  <cols>
    <col min="1" max="1" width="39.25" style="1" customWidth="1"/>
    <col min="2" max="2" width="0" style="1" hidden="1" customWidth="1"/>
    <col min="3" max="3" width="5.125" style="1" customWidth="1"/>
    <col min="4" max="4" width="6.875" style="1" customWidth="1"/>
    <col min="5" max="5" width="14.375" style="2" hidden="1" customWidth="1"/>
    <col min="6" max="6" width="13.875" style="3" hidden="1" customWidth="1"/>
    <col min="7" max="7" width="12" style="3" hidden="1" customWidth="1"/>
    <col min="8" max="8" width="14.25" style="1" hidden="1" customWidth="1"/>
    <col min="9" max="9" width="14.875" style="3" hidden="1" customWidth="1"/>
    <col min="10" max="10" width="13.5" style="3" hidden="1" customWidth="1"/>
    <col min="11" max="11" width="10.5" style="3" hidden="1" customWidth="1"/>
    <col min="12" max="12" width="13.875" style="1" hidden="1" customWidth="1"/>
    <col min="13" max="14" width="14.25" style="1" hidden="1" customWidth="1"/>
    <col min="15" max="15" width="13.5" style="1" hidden="1" customWidth="1"/>
    <col min="16" max="16" width="11.5" style="1" hidden="1" customWidth="1"/>
    <col min="17" max="17" width="14.75" style="1" hidden="1" customWidth="1"/>
    <col min="18" max="18" width="14.625" style="1" hidden="1" customWidth="1"/>
    <col min="19" max="19" width="14.25" style="1" hidden="1" customWidth="1"/>
    <col min="20" max="20" width="14.625" style="1" hidden="1" customWidth="1"/>
    <col min="21" max="21" width="12.25" style="1" hidden="1" customWidth="1"/>
    <col min="22" max="22" width="20.375" style="2" customWidth="1"/>
    <col min="23" max="23" width="9" style="1"/>
    <col min="24" max="24" width="15" style="1" bestFit="1" customWidth="1"/>
    <col min="25" max="16384" width="9" style="1"/>
  </cols>
  <sheetData>
    <row r="1" spans="1:24" ht="12.5" hidden="1" customHeight="1" x14ac:dyDescent="0.25"/>
    <row r="2" spans="1:24" ht="12.5" hidden="1" customHeight="1" x14ac:dyDescent="0.25">
      <c r="I2" s="3">
        <f>4346964.79+82498752.59</f>
        <v>86845717.38000001</v>
      </c>
    </row>
    <row r="3" spans="1:24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s="9" customFormat="1" ht="37.4" x14ac:dyDescent="0.25">
      <c r="A4" s="5"/>
      <c r="B4" s="5"/>
      <c r="C4" s="5" t="s">
        <v>1</v>
      </c>
      <c r="D4" s="5" t="s">
        <v>2</v>
      </c>
      <c r="E4" s="6" t="s">
        <v>3</v>
      </c>
      <c r="F4" s="7" t="s">
        <v>4</v>
      </c>
      <c r="G4" s="7" t="s">
        <v>5</v>
      </c>
      <c r="H4" s="8" t="s">
        <v>6</v>
      </c>
      <c r="I4" s="7" t="s">
        <v>4</v>
      </c>
      <c r="J4" s="7" t="s">
        <v>7</v>
      </c>
      <c r="K4" s="7" t="s">
        <v>8</v>
      </c>
      <c r="L4" s="8" t="s">
        <v>9</v>
      </c>
      <c r="M4" s="7" t="s">
        <v>4</v>
      </c>
      <c r="N4" s="7" t="s">
        <v>10</v>
      </c>
      <c r="O4" s="7" t="s">
        <v>11</v>
      </c>
      <c r="P4" s="7" t="s">
        <v>12</v>
      </c>
      <c r="Q4" s="8" t="s">
        <v>13</v>
      </c>
      <c r="R4" s="7" t="s">
        <v>4</v>
      </c>
      <c r="S4" s="7" t="s">
        <v>10</v>
      </c>
      <c r="T4" s="7" t="s">
        <v>11</v>
      </c>
      <c r="U4" s="7" t="s">
        <v>14</v>
      </c>
      <c r="V4" s="6" t="s">
        <v>217</v>
      </c>
      <c r="X4" s="44">
        <v>88592200</v>
      </c>
    </row>
    <row r="5" spans="1:24" s="15" customFormat="1" ht="13.15" x14ac:dyDescent="0.25">
      <c r="A5" s="10" t="s">
        <v>15</v>
      </c>
      <c r="B5" s="10" t="s">
        <v>16</v>
      </c>
      <c r="C5" s="10" t="s">
        <v>16</v>
      </c>
      <c r="D5" s="10" t="s">
        <v>16</v>
      </c>
      <c r="E5" s="11">
        <f>84617560+40</f>
        <v>84617600</v>
      </c>
      <c r="F5" s="11"/>
      <c r="G5" s="12">
        <v>570500</v>
      </c>
      <c r="H5" s="13">
        <f>E5+G5</f>
        <v>85188100</v>
      </c>
      <c r="I5" s="11"/>
      <c r="J5" s="11"/>
      <c r="K5" s="14"/>
      <c r="L5" s="13">
        <f>H5+K5</f>
        <v>85188100</v>
      </c>
      <c r="M5" s="11"/>
      <c r="N5" s="11"/>
      <c r="O5" s="11"/>
      <c r="P5" s="14"/>
      <c r="Q5" s="13">
        <f>L5+P5</f>
        <v>85188100</v>
      </c>
      <c r="R5" s="11"/>
      <c r="S5" s="11"/>
      <c r="T5" s="11"/>
      <c r="U5" s="14">
        <v>183300</v>
      </c>
      <c r="V5" s="32"/>
      <c r="X5" s="67">
        <f>X4-V31</f>
        <v>0</v>
      </c>
    </row>
    <row r="6" spans="1:24" hidden="1" x14ac:dyDescent="0.25">
      <c r="A6" s="16" t="s">
        <v>17</v>
      </c>
      <c r="B6" s="16" t="s">
        <v>18</v>
      </c>
      <c r="C6" s="16" t="s">
        <v>18</v>
      </c>
      <c r="D6" s="16" t="s">
        <v>16</v>
      </c>
      <c r="E6" s="17">
        <v>0</v>
      </c>
      <c r="F6" s="18"/>
      <c r="G6" s="18"/>
      <c r="H6" s="19"/>
      <c r="I6" s="18"/>
      <c r="J6" s="18"/>
      <c r="K6" s="18"/>
      <c r="L6" s="19"/>
      <c r="M6" s="18"/>
      <c r="N6" s="18"/>
      <c r="O6" s="18"/>
      <c r="P6" s="18"/>
      <c r="Q6" s="19"/>
      <c r="R6" s="18"/>
      <c r="S6" s="18"/>
      <c r="T6" s="18"/>
      <c r="U6" s="18"/>
      <c r="V6" s="33"/>
      <c r="X6" s="3"/>
    </row>
    <row r="7" spans="1:24" hidden="1" x14ac:dyDescent="0.25">
      <c r="A7" s="16" t="s">
        <v>19</v>
      </c>
      <c r="B7" s="16" t="s">
        <v>20</v>
      </c>
      <c r="C7" s="16" t="s">
        <v>20</v>
      </c>
      <c r="D7" s="16" t="s">
        <v>16</v>
      </c>
      <c r="E7" s="17">
        <v>0</v>
      </c>
      <c r="F7" s="18"/>
      <c r="G7" s="18"/>
      <c r="H7" s="19"/>
      <c r="I7" s="18"/>
      <c r="J7" s="18"/>
      <c r="K7" s="18"/>
      <c r="L7" s="19"/>
      <c r="M7" s="18"/>
      <c r="N7" s="18"/>
      <c r="O7" s="18"/>
      <c r="P7" s="18"/>
      <c r="Q7" s="19"/>
      <c r="R7" s="18"/>
      <c r="S7" s="18"/>
      <c r="T7" s="18"/>
      <c r="U7" s="18"/>
      <c r="V7" s="33"/>
      <c r="X7" s="3"/>
    </row>
    <row r="8" spans="1:24" ht="74.8" hidden="1" x14ac:dyDescent="0.25">
      <c r="A8" s="16" t="s">
        <v>21</v>
      </c>
      <c r="B8" s="16" t="s">
        <v>16</v>
      </c>
      <c r="C8" s="16" t="s">
        <v>16</v>
      </c>
      <c r="D8" s="16" t="s">
        <v>16</v>
      </c>
      <c r="E8" s="17">
        <v>0</v>
      </c>
      <c r="F8" s="18"/>
      <c r="G8" s="18"/>
      <c r="H8" s="19"/>
      <c r="I8" s="18"/>
      <c r="J8" s="18"/>
      <c r="K8" s="18"/>
      <c r="L8" s="19"/>
      <c r="M8" s="18"/>
      <c r="N8" s="18"/>
      <c r="O8" s="18"/>
      <c r="P8" s="18"/>
      <c r="Q8" s="19"/>
      <c r="R8" s="18"/>
      <c r="S8" s="18"/>
      <c r="T8" s="18"/>
      <c r="U8" s="18"/>
      <c r="V8" s="33"/>
      <c r="X8" s="3"/>
    </row>
    <row r="9" spans="1:24" ht="49.85" hidden="1" x14ac:dyDescent="0.25">
      <c r="A9" s="16" t="s">
        <v>22</v>
      </c>
      <c r="B9" s="16" t="s">
        <v>16</v>
      </c>
      <c r="C9" s="16" t="s">
        <v>16</v>
      </c>
      <c r="D9" s="16" t="s">
        <v>16</v>
      </c>
      <c r="E9" s="17">
        <v>0</v>
      </c>
      <c r="F9" s="18"/>
      <c r="G9" s="18"/>
      <c r="H9" s="19"/>
      <c r="I9" s="18"/>
      <c r="J9" s="18"/>
      <c r="K9" s="18"/>
      <c r="L9" s="19"/>
      <c r="M9" s="18"/>
      <c r="N9" s="18"/>
      <c r="O9" s="18"/>
      <c r="P9" s="18"/>
      <c r="Q9" s="19"/>
      <c r="R9" s="18"/>
      <c r="S9" s="18"/>
      <c r="T9" s="18"/>
      <c r="U9" s="18"/>
      <c r="V9" s="33"/>
      <c r="X9" s="3"/>
    </row>
    <row r="10" spans="1:24" hidden="1" x14ac:dyDescent="0.25">
      <c r="A10" s="16" t="s">
        <v>23</v>
      </c>
      <c r="B10" s="16" t="s">
        <v>16</v>
      </c>
      <c r="C10" s="16" t="s">
        <v>16</v>
      </c>
      <c r="D10" s="16" t="s">
        <v>16</v>
      </c>
      <c r="E10" s="17">
        <v>0</v>
      </c>
      <c r="F10" s="18"/>
      <c r="G10" s="18"/>
      <c r="H10" s="19"/>
      <c r="I10" s="18"/>
      <c r="J10" s="18"/>
      <c r="K10" s="18"/>
      <c r="L10" s="19"/>
      <c r="M10" s="18"/>
      <c r="N10" s="18"/>
      <c r="O10" s="18"/>
      <c r="P10" s="18"/>
      <c r="Q10" s="19"/>
      <c r="R10" s="18"/>
      <c r="S10" s="18"/>
      <c r="T10" s="18"/>
      <c r="U10" s="18"/>
      <c r="V10" s="33"/>
      <c r="X10" s="3"/>
    </row>
    <row r="11" spans="1:24" ht="49.85" hidden="1" x14ac:dyDescent="0.25">
      <c r="A11" s="16" t="s">
        <v>24</v>
      </c>
      <c r="B11" s="16" t="s">
        <v>16</v>
      </c>
      <c r="C11" s="16" t="s">
        <v>16</v>
      </c>
      <c r="D11" s="16" t="s">
        <v>16</v>
      </c>
      <c r="E11" s="17">
        <v>0</v>
      </c>
      <c r="F11" s="18"/>
      <c r="G11" s="18"/>
      <c r="H11" s="19"/>
      <c r="I11" s="18"/>
      <c r="J11" s="18"/>
      <c r="K11" s="18"/>
      <c r="L11" s="19"/>
      <c r="M11" s="18"/>
      <c r="N11" s="18"/>
      <c r="O11" s="18"/>
      <c r="P11" s="18"/>
      <c r="Q11" s="19"/>
      <c r="R11" s="18"/>
      <c r="S11" s="18"/>
      <c r="T11" s="18"/>
      <c r="U11" s="18"/>
      <c r="V11" s="33"/>
      <c r="X11" s="3"/>
    </row>
    <row r="12" spans="1:24" hidden="1" x14ac:dyDescent="0.25">
      <c r="A12" s="16" t="s">
        <v>25</v>
      </c>
      <c r="B12" s="16" t="s">
        <v>16</v>
      </c>
      <c r="C12" s="16" t="s">
        <v>16</v>
      </c>
      <c r="D12" s="16" t="s">
        <v>16</v>
      </c>
      <c r="E12" s="17">
        <v>0</v>
      </c>
      <c r="F12" s="18"/>
      <c r="G12" s="18"/>
      <c r="H12" s="19"/>
      <c r="I12" s="18"/>
      <c r="J12" s="18"/>
      <c r="K12" s="18"/>
      <c r="L12" s="19"/>
      <c r="M12" s="18"/>
      <c r="N12" s="18"/>
      <c r="O12" s="18"/>
      <c r="P12" s="18"/>
      <c r="Q12" s="19"/>
      <c r="R12" s="18"/>
      <c r="S12" s="18"/>
      <c r="T12" s="18"/>
      <c r="U12" s="18"/>
      <c r="V12" s="33"/>
      <c r="X12" s="3"/>
    </row>
    <row r="13" spans="1:24" s="24" customFormat="1" ht="24.95" hidden="1" x14ac:dyDescent="0.25">
      <c r="A13" s="20" t="s">
        <v>26</v>
      </c>
      <c r="B13" s="20" t="s">
        <v>27</v>
      </c>
      <c r="C13" s="20" t="s">
        <v>27</v>
      </c>
      <c r="D13" s="20" t="s">
        <v>16</v>
      </c>
      <c r="E13" s="21">
        <f>E14+E15+E16+E17+E18</f>
        <v>0</v>
      </c>
      <c r="F13" s="22"/>
      <c r="G13" s="22"/>
      <c r="H13" s="23"/>
      <c r="I13" s="22"/>
      <c r="J13" s="22"/>
      <c r="K13" s="22"/>
      <c r="L13" s="19"/>
      <c r="M13" s="22"/>
      <c r="N13" s="22"/>
      <c r="O13" s="22"/>
      <c r="P13" s="22"/>
      <c r="Q13" s="19"/>
      <c r="R13" s="22"/>
      <c r="S13" s="22"/>
      <c r="T13" s="22"/>
      <c r="U13" s="22"/>
      <c r="V13" s="33"/>
      <c r="X13" s="52"/>
    </row>
    <row r="14" spans="1:24" ht="137.1" hidden="1" x14ac:dyDescent="0.25">
      <c r="A14" s="16" t="s">
        <v>28</v>
      </c>
      <c r="B14" s="16" t="s">
        <v>16</v>
      </c>
      <c r="C14" s="16" t="s">
        <v>16</v>
      </c>
      <c r="D14" s="16" t="s">
        <v>16</v>
      </c>
      <c r="E14" s="17">
        <v>0</v>
      </c>
      <c r="F14" s="18"/>
      <c r="G14" s="18"/>
      <c r="H14" s="19"/>
      <c r="I14" s="18"/>
      <c r="J14" s="18"/>
      <c r="K14" s="18"/>
      <c r="L14" s="19"/>
      <c r="M14" s="18"/>
      <c r="N14" s="18"/>
      <c r="O14" s="18"/>
      <c r="P14" s="18"/>
      <c r="Q14" s="19"/>
      <c r="R14" s="18"/>
      <c r="S14" s="18"/>
      <c r="T14" s="18"/>
      <c r="U14" s="18"/>
      <c r="V14" s="33"/>
      <c r="X14" s="3"/>
    </row>
    <row r="15" spans="1:24" ht="62.35" hidden="1" x14ac:dyDescent="0.25">
      <c r="A15" s="16" t="s">
        <v>29</v>
      </c>
      <c r="B15" s="16" t="s">
        <v>16</v>
      </c>
      <c r="C15" s="16" t="s">
        <v>16</v>
      </c>
      <c r="D15" s="16" t="s">
        <v>16</v>
      </c>
      <c r="E15" s="17">
        <v>0</v>
      </c>
      <c r="F15" s="18"/>
      <c r="G15" s="18"/>
      <c r="H15" s="19"/>
      <c r="I15" s="18"/>
      <c r="J15" s="18"/>
      <c r="K15" s="18"/>
      <c r="L15" s="19"/>
      <c r="M15" s="18"/>
      <c r="N15" s="18"/>
      <c r="O15" s="18"/>
      <c r="P15" s="18"/>
      <c r="Q15" s="19"/>
      <c r="R15" s="18"/>
      <c r="S15" s="18"/>
      <c r="T15" s="18"/>
      <c r="U15" s="18"/>
      <c r="V15" s="33"/>
      <c r="X15" s="3"/>
    </row>
    <row r="16" spans="1:24" ht="37.4" hidden="1" x14ac:dyDescent="0.25">
      <c r="A16" s="16" t="s">
        <v>30</v>
      </c>
      <c r="B16" s="16" t="s">
        <v>16</v>
      </c>
      <c r="C16" s="16" t="s">
        <v>16</v>
      </c>
      <c r="D16" s="16" t="s">
        <v>16</v>
      </c>
      <c r="E16" s="17">
        <v>0</v>
      </c>
      <c r="F16" s="18"/>
      <c r="G16" s="18"/>
      <c r="H16" s="19"/>
      <c r="I16" s="18"/>
      <c r="J16" s="18"/>
      <c r="K16" s="18"/>
      <c r="L16" s="19"/>
      <c r="M16" s="18"/>
      <c r="N16" s="18"/>
      <c r="O16" s="18"/>
      <c r="P16" s="18"/>
      <c r="Q16" s="19"/>
      <c r="R16" s="18"/>
      <c r="S16" s="18"/>
      <c r="T16" s="18"/>
      <c r="U16" s="18"/>
      <c r="V16" s="33"/>
      <c r="X16" s="3"/>
    </row>
    <row r="17" spans="1:24" hidden="1" x14ac:dyDescent="0.25">
      <c r="A17" s="16" t="s">
        <v>31</v>
      </c>
      <c r="B17" s="16" t="s">
        <v>16</v>
      </c>
      <c r="C17" s="16" t="s">
        <v>16</v>
      </c>
      <c r="D17" s="16" t="s">
        <v>16</v>
      </c>
      <c r="E17" s="17">
        <v>0</v>
      </c>
      <c r="F17" s="18"/>
      <c r="G17" s="18"/>
      <c r="H17" s="19"/>
      <c r="I17" s="18"/>
      <c r="J17" s="18"/>
      <c r="K17" s="18"/>
      <c r="L17" s="19"/>
      <c r="M17" s="18"/>
      <c r="N17" s="18"/>
      <c r="O17" s="18"/>
      <c r="P17" s="18"/>
      <c r="Q17" s="19"/>
      <c r="R17" s="18"/>
      <c r="S17" s="18"/>
      <c r="T17" s="18"/>
      <c r="U17" s="18"/>
      <c r="V17" s="33"/>
      <c r="X17" s="3"/>
    </row>
    <row r="18" spans="1:24" hidden="1" x14ac:dyDescent="0.25">
      <c r="A18" s="16" t="s">
        <v>32</v>
      </c>
      <c r="B18" s="16" t="s">
        <v>16</v>
      </c>
      <c r="C18" s="16" t="s">
        <v>16</v>
      </c>
      <c r="D18" s="16" t="s">
        <v>16</v>
      </c>
      <c r="E18" s="17">
        <v>0</v>
      </c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8"/>
      <c r="V18" s="33"/>
      <c r="X18" s="3"/>
    </row>
    <row r="19" spans="1:24" s="24" customFormat="1" hidden="1" x14ac:dyDescent="0.25">
      <c r="A19" s="20" t="s">
        <v>33</v>
      </c>
      <c r="B19" s="20" t="s">
        <v>34</v>
      </c>
      <c r="C19" s="20" t="s">
        <v>34</v>
      </c>
      <c r="D19" s="20" t="s">
        <v>16</v>
      </c>
      <c r="E19" s="21">
        <v>0</v>
      </c>
      <c r="F19" s="22"/>
      <c r="G19" s="22"/>
      <c r="H19" s="23"/>
      <c r="I19" s="22"/>
      <c r="J19" s="22"/>
      <c r="K19" s="22"/>
      <c r="L19" s="19"/>
      <c r="M19" s="22"/>
      <c r="N19" s="22"/>
      <c r="O19" s="22"/>
      <c r="P19" s="22"/>
      <c r="Q19" s="19"/>
      <c r="R19" s="22"/>
      <c r="S19" s="22"/>
      <c r="T19" s="22"/>
      <c r="U19" s="22"/>
      <c r="V19" s="33"/>
      <c r="X19" s="52"/>
    </row>
    <row r="20" spans="1:24" s="24" customFormat="1" ht="24.95" hidden="1" x14ac:dyDescent="0.25">
      <c r="A20" s="20" t="s">
        <v>35</v>
      </c>
      <c r="B20" s="20" t="s">
        <v>36</v>
      </c>
      <c r="C20" s="20" t="s">
        <v>36</v>
      </c>
      <c r="D20" s="20" t="s">
        <v>16</v>
      </c>
      <c r="E20" s="21">
        <v>0</v>
      </c>
      <c r="F20" s="22"/>
      <c r="G20" s="22"/>
      <c r="H20" s="23"/>
      <c r="I20" s="22"/>
      <c r="J20" s="22"/>
      <c r="K20" s="22"/>
      <c r="L20" s="19"/>
      <c r="M20" s="22"/>
      <c r="N20" s="22"/>
      <c r="O20" s="22"/>
      <c r="P20" s="22"/>
      <c r="Q20" s="19"/>
      <c r="R20" s="22"/>
      <c r="S20" s="22"/>
      <c r="T20" s="22"/>
      <c r="U20" s="22"/>
      <c r="V20" s="33"/>
      <c r="X20" s="52"/>
    </row>
    <row r="21" spans="1:24" s="24" customFormat="1" hidden="1" x14ac:dyDescent="0.25">
      <c r="A21" s="20" t="s">
        <v>37</v>
      </c>
      <c r="B21" s="20" t="s">
        <v>38</v>
      </c>
      <c r="C21" s="20" t="s">
        <v>39</v>
      </c>
      <c r="D21" s="20" t="s">
        <v>16</v>
      </c>
      <c r="E21" s="21" t="e">
        <f>E22+E23+#REF!+E24+E25</f>
        <v>#REF!</v>
      </c>
      <c r="F21" s="22"/>
      <c r="G21" s="22"/>
      <c r="H21" s="23"/>
      <c r="I21" s="22"/>
      <c r="J21" s="22"/>
      <c r="K21" s="22"/>
      <c r="L21" s="19"/>
      <c r="M21" s="22"/>
      <c r="N21" s="22"/>
      <c r="O21" s="22"/>
      <c r="P21" s="22"/>
      <c r="Q21" s="19"/>
      <c r="R21" s="22"/>
      <c r="S21" s="22"/>
      <c r="T21" s="22"/>
      <c r="U21" s="22"/>
      <c r="V21" s="33"/>
      <c r="X21" s="52"/>
    </row>
    <row r="22" spans="1:24" hidden="1" x14ac:dyDescent="0.25">
      <c r="A22" s="16" t="s">
        <v>40</v>
      </c>
      <c r="B22" s="16" t="s">
        <v>16</v>
      </c>
      <c r="C22" s="16" t="s">
        <v>16</v>
      </c>
      <c r="D22" s="16" t="s">
        <v>16</v>
      </c>
      <c r="E22" s="17">
        <v>0</v>
      </c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8"/>
      <c r="V22" s="33"/>
      <c r="X22" s="3"/>
    </row>
    <row r="23" spans="1:24" ht="62.35" hidden="1" x14ac:dyDescent="0.25">
      <c r="A23" s="16" t="s">
        <v>41</v>
      </c>
      <c r="B23" s="16" t="s">
        <v>16</v>
      </c>
      <c r="C23" s="16" t="s">
        <v>16</v>
      </c>
      <c r="D23" s="16" t="s">
        <v>16</v>
      </c>
      <c r="E23" s="17">
        <v>0</v>
      </c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8"/>
      <c r="V23" s="33"/>
      <c r="X23" s="3"/>
    </row>
    <row r="24" spans="1:24" ht="24.95" hidden="1" x14ac:dyDescent="0.25">
      <c r="A24" s="16" t="s">
        <v>42</v>
      </c>
      <c r="B24" s="16" t="s">
        <v>16</v>
      </c>
      <c r="C24" s="16" t="s">
        <v>16</v>
      </c>
      <c r="D24" s="16" t="s">
        <v>16</v>
      </c>
      <c r="E24" s="17">
        <v>0</v>
      </c>
      <c r="F24" s="18"/>
      <c r="G24" s="18"/>
      <c r="H24" s="19"/>
      <c r="I24" s="18"/>
      <c r="J24" s="18"/>
      <c r="K24" s="18"/>
      <c r="L24" s="19"/>
      <c r="M24" s="18"/>
      <c r="N24" s="18"/>
      <c r="O24" s="18"/>
      <c r="P24" s="18"/>
      <c r="Q24" s="19"/>
      <c r="R24" s="18"/>
      <c r="S24" s="18"/>
      <c r="T24" s="18"/>
      <c r="U24" s="18"/>
      <c r="V24" s="33"/>
      <c r="X24" s="3"/>
    </row>
    <row r="25" spans="1:24" hidden="1" x14ac:dyDescent="0.25">
      <c r="A25" s="16" t="s">
        <v>25</v>
      </c>
      <c r="B25" s="16" t="s">
        <v>16</v>
      </c>
      <c r="C25" s="16" t="s">
        <v>16</v>
      </c>
      <c r="D25" s="16" t="s">
        <v>16</v>
      </c>
      <c r="E25" s="17">
        <v>0</v>
      </c>
      <c r="F25" s="18"/>
      <c r="G25" s="18"/>
      <c r="H25" s="19"/>
      <c r="I25" s="18"/>
      <c r="J25" s="18"/>
      <c r="K25" s="18"/>
      <c r="L25" s="19"/>
      <c r="M25" s="18"/>
      <c r="N25" s="18"/>
      <c r="O25" s="18"/>
      <c r="P25" s="18"/>
      <c r="Q25" s="19"/>
      <c r="R25" s="18"/>
      <c r="S25" s="18"/>
      <c r="T25" s="18"/>
      <c r="U25" s="18"/>
      <c r="V25" s="33"/>
      <c r="X25" s="3"/>
    </row>
    <row r="26" spans="1:24" hidden="1" x14ac:dyDescent="0.25">
      <c r="A26" s="16" t="s">
        <v>43</v>
      </c>
      <c r="B26" s="16" t="s">
        <v>39</v>
      </c>
      <c r="C26" s="16" t="s">
        <v>44</v>
      </c>
      <c r="D26" s="16" t="s">
        <v>16</v>
      </c>
      <c r="E26" s="17">
        <v>0</v>
      </c>
      <c r="F26" s="18"/>
      <c r="G26" s="18"/>
      <c r="H26" s="19"/>
      <c r="I26" s="18"/>
      <c r="J26" s="18"/>
      <c r="K26" s="18"/>
      <c r="L26" s="19"/>
      <c r="M26" s="18"/>
      <c r="N26" s="18"/>
      <c r="O26" s="18"/>
      <c r="P26" s="18"/>
      <c r="Q26" s="19"/>
      <c r="R26" s="18"/>
      <c r="S26" s="18"/>
      <c r="T26" s="18"/>
      <c r="U26" s="18"/>
      <c r="V26" s="33"/>
      <c r="X26" s="3"/>
    </row>
    <row r="27" spans="1:24" hidden="1" x14ac:dyDescent="0.25">
      <c r="A27" s="16" t="s">
        <v>45</v>
      </c>
      <c r="B27" s="16" t="s">
        <v>16</v>
      </c>
      <c r="C27" s="16" t="s">
        <v>46</v>
      </c>
      <c r="D27" s="16" t="s">
        <v>16</v>
      </c>
      <c r="E27" s="17">
        <v>0</v>
      </c>
      <c r="F27" s="18"/>
      <c r="G27" s="18"/>
      <c r="H27" s="19"/>
      <c r="I27" s="18"/>
      <c r="J27" s="18"/>
      <c r="K27" s="18"/>
      <c r="L27" s="19"/>
      <c r="M27" s="18"/>
      <c r="N27" s="18"/>
      <c r="O27" s="18"/>
      <c r="P27" s="18"/>
      <c r="Q27" s="19"/>
      <c r="R27" s="18"/>
      <c r="S27" s="18"/>
      <c r="T27" s="18"/>
      <c r="U27" s="18"/>
      <c r="V27" s="33"/>
      <c r="X27" s="3"/>
    </row>
    <row r="28" spans="1:24" hidden="1" x14ac:dyDescent="0.25">
      <c r="A28" s="16" t="s">
        <v>47</v>
      </c>
      <c r="B28" s="16" t="s">
        <v>16</v>
      </c>
      <c r="C28" s="16" t="s">
        <v>48</v>
      </c>
      <c r="D28" s="16" t="s">
        <v>16</v>
      </c>
      <c r="E28" s="17">
        <v>0</v>
      </c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8"/>
      <c r="V28" s="33"/>
      <c r="X28" s="3"/>
    </row>
    <row r="29" spans="1:24" hidden="1" x14ac:dyDescent="0.25">
      <c r="A29" s="16" t="s">
        <v>49</v>
      </c>
      <c r="B29" s="16" t="s">
        <v>16</v>
      </c>
      <c r="C29" s="16" t="s">
        <v>50</v>
      </c>
      <c r="D29" s="16" t="s">
        <v>16</v>
      </c>
      <c r="E29" s="17">
        <v>0</v>
      </c>
      <c r="F29" s="18"/>
      <c r="G29" s="18"/>
      <c r="H29" s="19"/>
      <c r="I29" s="18"/>
      <c r="J29" s="18"/>
      <c r="K29" s="18"/>
      <c r="L29" s="19"/>
      <c r="M29" s="18"/>
      <c r="N29" s="18"/>
      <c r="O29" s="18"/>
      <c r="P29" s="18"/>
      <c r="Q29" s="19"/>
      <c r="R29" s="18"/>
      <c r="S29" s="18"/>
      <c r="T29" s="18"/>
      <c r="U29" s="18"/>
      <c r="V29" s="33"/>
      <c r="X29" s="3"/>
    </row>
    <row r="30" spans="1:24" hidden="1" x14ac:dyDescent="0.25">
      <c r="A30" s="16" t="s">
        <v>51</v>
      </c>
      <c r="B30" s="16" t="s">
        <v>16</v>
      </c>
      <c r="C30" s="16" t="s">
        <v>52</v>
      </c>
      <c r="D30" s="16" t="s">
        <v>16</v>
      </c>
      <c r="E30" s="17">
        <v>0</v>
      </c>
      <c r="F30" s="18"/>
      <c r="G30" s="18"/>
      <c r="H30" s="19"/>
      <c r="I30" s="18"/>
      <c r="J30" s="18"/>
      <c r="K30" s="18"/>
      <c r="L30" s="19"/>
      <c r="M30" s="18"/>
      <c r="N30" s="18"/>
      <c r="O30" s="18"/>
      <c r="P30" s="18"/>
      <c r="Q30" s="19"/>
      <c r="R30" s="18"/>
      <c r="S30" s="18"/>
      <c r="T30" s="18"/>
      <c r="U30" s="18"/>
      <c r="V30" s="33"/>
      <c r="X30" s="3"/>
    </row>
    <row r="31" spans="1:24" s="24" customFormat="1" x14ac:dyDescent="0.25">
      <c r="A31" s="20" t="s">
        <v>53</v>
      </c>
      <c r="B31" s="20" t="s">
        <v>54</v>
      </c>
      <c r="C31" s="20" t="s">
        <v>16</v>
      </c>
      <c r="D31" s="20" t="s">
        <v>16</v>
      </c>
      <c r="E31" s="21">
        <f>E32+E33+E34+E42+E74+E75+E85+E107</f>
        <v>84617600</v>
      </c>
      <c r="F31" s="21">
        <f t="shared" ref="F31:G31" si="0">F32+F33+F34+F42+F74+F75+F85+F107</f>
        <v>80084788.049999997</v>
      </c>
      <c r="G31" s="21">
        <f t="shared" si="0"/>
        <v>570500</v>
      </c>
      <c r="H31" s="25">
        <f>H32+H33+H34+H42+H74+H75+H85+H107</f>
        <v>85188100</v>
      </c>
      <c r="I31" s="21">
        <f>I32+I33+I34+I42+I74+I75+I85+I107</f>
        <v>86845717.379999995</v>
      </c>
      <c r="J31" s="21">
        <f t="shared" ref="J31:L31" si="1">J32+J33+J34+J42+J74+J75+J85+J107</f>
        <v>-2229429.6800000002</v>
      </c>
      <c r="K31" s="21">
        <f t="shared" si="1"/>
        <v>0</v>
      </c>
      <c r="L31" s="25">
        <f t="shared" si="1"/>
        <v>85188100</v>
      </c>
      <c r="M31" s="21">
        <f>M32+M33+M34+M42+M74+M75+M85+M107</f>
        <v>84935494.340000004</v>
      </c>
      <c r="N31" s="21">
        <f>N32+N33+N34+N42+N74+N75+N85+N107</f>
        <v>190035.5</v>
      </c>
      <c r="O31" s="21">
        <f>L31-(M31+N31)</f>
        <v>62570.159999996424</v>
      </c>
      <c r="P31" s="21">
        <f>P32+P33+P34+P42+P74+P75+P85+P107</f>
        <v>0</v>
      </c>
      <c r="Q31" s="25">
        <f t="shared" ref="Q31" si="2">Q32+Q33+Q34+Q42+Q74+Q75+Q85+Q107</f>
        <v>85188100</v>
      </c>
      <c r="R31" s="21">
        <f>R32+R33+R34+R42+R74+R75+R85+R107</f>
        <v>85143034.99000001</v>
      </c>
      <c r="S31" s="21">
        <f>S32+S33+S34+S42+S74+S75+S85+S107</f>
        <v>45065.009999999995</v>
      </c>
      <c r="T31" s="21">
        <f t="shared" ref="T31:T94" si="3">Q31-(R31+S31)</f>
        <v>0</v>
      </c>
      <c r="U31" s="21">
        <f>U32+U33+U34+U42+U74+U75+U85+U107</f>
        <v>183300</v>
      </c>
      <c r="V31" s="21">
        <f>SUM(V32:V164)</f>
        <v>88592200</v>
      </c>
      <c r="X31" s="52"/>
    </row>
    <row r="32" spans="1:24" x14ac:dyDescent="0.25">
      <c r="A32" s="16" t="s">
        <v>55</v>
      </c>
      <c r="B32" s="16" t="s">
        <v>16</v>
      </c>
      <c r="C32" s="16" t="s">
        <v>56</v>
      </c>
      <c r="D32" s="16" t="s">
        <v>57</v>
      </c>
      <c r="E32" s="17">
        <v>50105600</v>
      </c>
      <c r="F32" s="18">
        <v>50105600</v>
      </c>
      <c r="G32" s="18">
        <v>438200</v>
      </c>
      <c r="H32" s="13">
        <f>E32+G32</f>
        <v>50543800</v>
      </c>
      <c r="I32" s="18">
        <v>50543800</v>
      </c>
      <c r="J32" s="18"/>
      <c r="K32" s="18"/>
      <c r="L32" s="26">
        <f t="shared" ref="L32:L95" si="4">H32+K32</f>
        <v>50543800</v>
      </c>
      <c r="M32" s="18">
        <v>50543800</v>
      </c>
      <c r="N32" s="18"/>
      <c r="O32" s="21">
        <f t="shared" ref="O32:O95" si="5">L32-(M32+N32)</f>
        <v>0</v>
      </c>
      <c r="P32" s="18"/>
      <c r="Q32" s="26">
        <f t="shared" ref="Q32:Q95" si="6">L32+P32</f>
        <v>50543800</v>
      </c>
      <c r="R32" s="18">
        <f>50543800</f>
        <v>50543800</v>
      </c>
      <c r="S32" s="18"/>
      <c r="T32" s="21">
        <f t="shared" si="3"/>
        <v>0</v>
      </c>
      <c r="U32" s="18">
        <f>140783-30000</f>
        <v>110783</v>
      </c>
      <c r="V32" s="17">
        <v>52040019.200000003</v>
      </c>
      <c r="X32" s="3"/>
    </row>
    <row r="33" spans="1:22" ht="24.95" x14ac:dyDescent="0.25">
      <c r="A33" s="16" t="s">
        <v>58</v>
      </c>
      <c r="B33" s="16" t="s">
        <v>16</v>
      </c>
      <c r="C33" s="16" t="s">
        <v>56</v>
      </c>
      <c r="D33" s="16" t="s">
        <v>59</v>
      </c>
      <c r="E33" s="17">
        <v>100000</v>
      </c>
      <c r="F33" s="18">
        <v>100000</v>
      </c>
      <c r="G33" s="18">
        <v>0</v>
      </c>
      <c r="H33" s="13">
        <f t="shared" ref="H33:H96" si="7">E33+G33</f>
        <v>100000</v>
      </c>
      <c r="I33" s="18">
        <v>100000</v>
      </c>
      <c r="J33" s="18"/>
      <c r="K33" s="18"/>
      <c r="L33" s="26">
        <f t="shared" si="4"/>
        <v>100000</v>
      </c>
      <c r="M33" s="18">
        <v>100000</v>
      </c>
      <c r="N33" s="18"/>
      <c r="O33" s="21">
        <f t="shared" si="5"/>
        <v>0</v>
      </c>
      <c r="P33" s="18"/>
      <c r="Q33" s="26">
        <f t="shared" si="6"/>
        <v>100000</v>
      </c>
      <c r="R33" s="18">
        <v>100000</v>
      </c>
      <c r="S33" s="18"/>
      <c r="T33" s="21">
        <f t="shared" si="3"/>
        <v>0</v>
      </c>
      <c r="U33" s="18">
        <v>30000</v>
      </c>
      <c r="V33" s="17">
        <v>117000</v>
      </c>
    </row>
    <row r="34" spans="1:22" x14ac:dyDescent="0.25">
      <c r="A34" s="16" t="s">
        <v>60</v>
      </c>
      <c r="B34" s="16" t="s">
        <v>16</v>
      </c>
      <c r="C34" s="16" t="s">
        <v>61</v>
      </c>
      <c r="D34" s="16" t="s">
        <v>62</v>
      </c>
      <c r="E34" s="17">
        <v>0</v>
      </c>
      <c r="F34" s="18"/>
      <c r="G34" s="18">
        <v>0</v>
      </c>
      <c r="H34" s="13">
        <f t="shared" si="7"/>
        <v>0</v>
      </c>
      <c r="I34" s="18"/>
      <c r="J34" s="18"/>
      <c r="K34" s="18">
        <v>0</v>
      </c>
      <c r="L34" s="26">
        <f t="shared" si="4"/>
        <v>0</v>
      </c>
      <c r="M34" s="18"/>
      <c r="N34" s="18"/>
      <c r="O34" s="21">
        <f t="shared" si="5"/>
        <v>0</v>
      </c>
      <c r="P34" s="18">
        <v>0</v>
      </c>
      <c r="Q34" s="26">
        <f t="shared" si="6"/>
        <v>0</v>
      </c>
      <c r="R34" s="18"/>
      <c r="S34" s="18"/>
      <c r="T34" s="21">
        <f t="shared" si="3"/>
        <v>0</v>
      </c>
      <c r="U34" s="18">
        <v>0</v>
      </c>
      <c r="V34" s="17"/>
    </row>
    <row r="35" spans="1:22" ht="24.95" hidden="1" customHeight="1" x14ac:dyDescent="0.25">
      <c r="A35" s="16" t="s">
        <v>58</v>
      </c>
      <c r="B35" s="16" t="s">
        <v>16</v>
      </c>
      <c r="C35" s="16" t="s">
        <v>61</v>
      </c>
      <c r="D35" s="16" t="s">
        <v>59</v>
      </c>
      <c r="E35" s="17">
        <v>0</v>
      </c>
      <c r="F35" s="18"/>
      <c r="G35" s="18"/>
      <c r="H35" s="13">
        <f t="shared" si="7"/>
        <v>0</v>
      </c>
      <c r="I35" s="18"/>
      <c r="J35" s="18"/>
      <c r="K35" s="18"/>
      <c r="L35" s="26">
        <f t="shared" si="4"/>
        <v>0</v>
      </c>
      <c r="M35" s="18"/>
      <c r="N35" s="18"/>
      <c r="O35" s="21">
        <f t="shared" si="5"/>
        <v>0</v>
      </c>
      <c r="P35" s="18"/>
      <c r="Q35" s="26">
        <f t="shared" si="6"/>
        <v>0</v>
      </c>
      <c r="R35" s="18"/>
      <c r="S35" s="18"/>
      <c r="T35" s="21">
        <f t="shared" si="3"/>
        <v>0</v>
      </c>
      <c r="U35" s="18"/>
      <c r="V35" s="17"/>
    </row>
    <row r="36" spans="1:22" ht="24.95" hidden="1" customHeight="1" x14ac:dyDescent="0.25">
      <c r="A36" s="16" t="s">
        <v>63</v>
      </c>
      <c r="B36" s="16" t="s">
        <v>16</v>
      </c>
      <c r="C36" s="16" t="s">
        <v>61</v>
      </c>
      <c r="D36" s="16" t="s">
        <v>64</v>
      </c>
      <c r="E36" s="17">
        <v>0</v>
      </c>
      <c r="F36" s="18"/>
      <c r="G36" s="18"/>
      <c r="H36" s="13">
        <f t="shared" si="7"/>
        <v>0</v>
      </c>
      <c r="I36" s="18"/>
      <c r="J36" s="18"/>
      <c r="K36" s="18"/>
      <c r="L36" s="26">
        <f t="shared" si="4"/>
        <v>0</v>
      </c>
      <c r="M36" s="18"/>
      <c r="N36" s="18"/>
      <c r="O36" s="21">
        <f t="shared" si="5"/>
        <v>0</v>
      </c>
      <c r="P36" s="18"/>
      <c r="Q36" s="26">
        <f t="shared" si="6"/>
        <v>0</v>
      </c>
      <c r="R36" s="18"/>
      <c r="S36" s="18"/>
      <c r="T36" s="21">
        <f t="shared" si="3"/>
        <v>0</v>
      </c>
      <c r="U36" s="18"/>
      <c r="V36" s="17"/>
    </row>
    <row r="37" spans="1:22" s="24" customFormat="1" ht="62.35" hidden="1" customHeight="1" x14ac:dyDescent="0.25">
      <c r="A37" s="20" t="s">
        <v>65</v>
      </c>
      <c r="B37" s="20" t="s">
        <v>16</v>
      </c>
      <c r="C37" s="20" t="s">
        <v>66</v>
      </c>
      <c r="D37" s="20" t="s">
        <v>16</v>
      </c>
      <c r="E37" s="21">
        <f>E38+E39+E40</f>
        <v>0</v>
      </c>
      <c r="F37" s="22"/>
      <c r="G37" s="22"/>
      <c r="H37" s="13">
        <f t="shared" si="7"/>
        <v>0</v>
      </c>
      <c r="I37" s="22"/>
      <c r="J37" s="22"/>
      <c r="K37" s="22"/>
      <c r="L37" s="26">
        <f t="shared" si="4"/>
        <v>0</v>
      </c>
      <c r="M37" s="22"/>
      <c r="N37" s="22"/>
      <c r="O37" s="21">
        <f t="shared" si="5"/>
        <v>0</v>
      </c>
      <c r="P37" s="22"/>
      <c r="Q37" s="26">
        <f t="shared" si="6"/>
        <v>0</v>
      </c>
      <c r="R37" s="22"/>
      <c r="S37" s="22"/>
      <c r="T37" s="21">
        <f t="shared" si="3"/>
        <v>0</v>
      </c>
      <c r="U37" s="22"/>
      <c r="V37" s="17"/>
    </row>
    <row r="38" spans="1:22" ht="12.5" hidden="1" customHeight="1" x14ac:dyDescent="0.25">
      <c r="A38" s="16" t="s">
        <v>67</v>
      </c>
      <c r="B38" s="16" t="s">
        <v>16</v>
      </c>
      <c r="C38" s="16" t="s">
        <v>66</v>
      </c>
      <c r="D38" s="16" t="s">
        <v>68</v>
      </c>
      <c r="E38" s="17">
        <v>0</v>
      </c>
      <c r="F38" s="18"/>
      <c r="G38" s="18"/>
      <c r="H38" s="13">
        <f t="shared" si="7"/>
        <v>0</v>
      </c>
      <c r="I38" s="18"/>
      <c r="J38" s="18"/>
      <c r="K38" s="18"/>
      <c r="L38" s="26">
        <f t="shared" si="4"/>
        <v>0</v>
      </c>
      <c r="M38" s="18"/>
      <c r="N38" s="18"/>
      <c r="O38" s="21">
        <f t="shared" si="5"/>
        <v>0</v>
      </c>
      <c r="P38" s="18"/>
      <c r="Q38" s="26">
        <f t="shared" si="6"/>
        <v>0</v>
      </c>
      <c r="R38" s="18"/>
      <c r="S38" s="18"/>
      <c r="T38" s="21">
        <f t="shared" si="3"/>
        <v>0</v>
      </c>
      <c r="U38" s="18"/>
      <c r="V38" s="17"/>
    </row>
    <row r="39" spans="1:22" ht="12.5" hidden="1" customHeight="1" x14ac:dyDescent="0.25">
      <c r="A39" s="16" t="s">
        <v>60</v>
      </c>
      <c r="B39" s="16" t="s">
        <v>16</v>
      </c>
      <c r="C39" s="16" t="s">
        <v>66</v>
      </c>
      <c r="D39" s="16" t="s">
        <v>62</v>
      </c>
      <c r="E39" s="17">
        <v>0</v>
      </c>
      <c r="F39" s="18"/>
      <c r="G39" s="18"/>
      <c r="H39" s="13">
        <f t="shared" si="7"/>
        <v>0</v>
      </c>
      <c r="I39" s="18"/>
      <c r="J39" s="18"/>
      <c r="K39" s="18"/>
      <c r="L39" s="26">
        <f t="shared" si="4"/>
        <v>0</v>
      </c>
      <c r="M39" s="18"/>
      <c r="N39" s="18"/>
      <c r="O39" s="21">
        <f t="shared" si="5"/>
        <v>0</v>
      </c>
      <c r="P39" s="18"/>
      <c r="Q39" s="26">
        <f t="shared" si="6"/>
        <v>0</v>
      </c>
      <c r="R39" s="18"/>
      <c r="S39" s="18"/>
      <c r="T39" s="21">
        <f t="shared" si="3"/>
        <v>0</v>
      </c>
      <c r="U39" s="18"/>
      <c r="V39" s="17"/>
    </row>
    <row r="40" spans="1:22" ht="24.95" hidden="1" customHeight="1" x14ac:dyDescent="0.25">
      <c r="A40" s="16" t="s">
        <v>69</v>
      </c>
      <c r="B40" s="16" t="s">
        <v>16</v>
      </c>
      <c r="C40" s="16" t="s">
        <v>66</v>
      </c>
      <c r="D40" s="16" t="s">
        <v>70</v>
      </c>
      <c r="E40" s="17">
        <v>0</v>
      </c>
      <c r="F40" s="18"/>
      <c r="G40" s="18"/>
      <c r="H40" s="13">
        <f t="shared" si="7"/>
        <v>0</v>
      </c>
      <c r="I40" s="18"/>
      <c r="J40" s="18"/>
      <c r="K40" s="18"/>
      <c r="L40" s="26">
        <f t="shared" si="4"/>
        <v>0</v>
      </c>
      <c r="M40" s="18"/>
      <c r="N40" s="18"/>
      <c r="O40" s="21">
        <f t="shared" si="5"/>
        <v>0</v>
      </c>
      <c r="P40" s="18"/>
      <c r="Q40" s="26">
        <f t="shared" si="6"/>
        <v>0</v>
      </c>
      <c r="R40" s="18"/>
      <c r="S40" s="18"/>
      <c r="T40" s="21">
        <f t="shared" si="3"/>
        <v>0</v>
      </c>
      <c r="U40" s="18"/>
      <c r="V40" s="17"/>
    </row>
    <row r="41" spans="1:22" s="24" customFormat="1" ht="49.85" hidden="1" customHeight="1" x14ac:dyDescent="0.25">
      <c r="A41" s="20" t="s">
        <v>71</v>
      </c>
      <c r="B41" s="20" t="s">
        <v>16</v>
      </c>
      <c r="C41" s="20" t="s">
        <v>72</v>
      </c>
      <c r="D41" s="20" t="s">
        <v>16</v>
      </c>
      <c r="E41" s="21">
        <f>E42+E43+E44+E45+E46+E47+E48</f>
        <v>15131891.199999999</v>
      </c>
      <c r="F41" s="22"/>
      <c r="G41" s="22"/>
      <c r="H41" s="13">
        <f t="shared" si="7"/>
        <v>15131891.199999999</v>
      </c>
      <c r="I41" s="22"/>
      <c r="J41" s="22"/>
      <c r="K41" s="22"/>
      <c r="L41" s="26">
        <f t="shared" si="4"/>
        <v>15131891.199999999</v>
      </c>
      <c r="M41" s="22"/>
      <c r="N41" s="22"/>
      <c r="O41" s="21">
        <f t="shared" si="5"/>
        <v>15131891.199999999</v>
      </c>
      <c r="P41" s="22"/>
      <c r="Q41" s="26">
        <f t="shared" si="6"/>
        <v>15131891.199999999</v>
      </c>
      <c r="R41" s="22"/>
      <c r="S41" s="22"/>
      <c r="T41" s="21">
        <f t="shared" si="3"/>
        <v>15131891.199999999</v>
      </c>
      <c r="U41" s="22"/>
      <c r="V41" s="17"/>
    </row>
    <row r="42" spans="1:22" x14ac:dyDescent="0.25">
      <c r="A42" s="16" t="s">
        <v>73</v>
      </c>
      <c r="B42" s="16" t="s">
        <v>16</v>
      </c>
      <c r="C42" s="16" t="s">
        <v>72</v>
      </c>
      <c r="D42" s="16" t="s">
        <v>74</v>
      </c>
      <c r="E42" s="17">
        <v>15131891.199999999</v>
      </c>
      <c r="F42" s="18">
        <v>15131891.199999999</v>
      </c>
      <c r="G42" s="18">
        <v>132300</v>
      </c>
      <c r="H42" s="13">
        <f t="shared" si="7"/>
        <v>15264191.199999999</v>
      </c>
      <c r="I42" s="18">
        <v>15264191.199999999</v>
      </c>
      <c r="J42" s="18"/>
      <c r="K42" s="18"/>
      <c r="L42" s="26">
        <f t="shared" si="4"/>
        <v>15264191.199999999</v>
      </c>
      <c r="M42" s="18">
        <v>15264191.199999999</v>
      </c>
      <c r="N42" s="18"/>
      <c r="O42" s="21">
        <f t="shared" si="5"/>
        <v>0</v>
      </c>
      <c r="P42" s="18"/>
      <c r="Q42" s="26">
        <f t="shared" si="6"/>
        <v>15264191.199999999</v>
      </c>
      <c r="R42" s="18">
        <v>15264191.199999999</v>
      </c>
      <c r="S42" s="18"/>
      <c r="T42" s="21">
        <f t="shared" si="3"/>
        <v>0</v>
      </c>
      <c r="U42" s="18">
        <v>42517</v>
      </c>
      <c r="V42" s="17">
        <v>15716085.699999999</v>
      </c>
    </row>
    <row r="43" spans="1:22" ht="12.5" hidden="1" customHeight="1" x14ac:dyDescent="0.25">
      <c r="A43" s="16" t="s">
        <v>75</v>
      </c>
      <c r="B43" s="16" t="s">
        <v>16</v>
      </c>
      <c r="C43" s="16" t="s">
        <v>72</v>
      </c>
      <c r="D43" s="16" t="s">
        <v>76</v>
      </c>
      <c r="E43" s="17">
        <v>0</v>
      </c>
      <c r="F43" s="18"/>
      <c r="G43" s="18"/>
      <c r="H43" s="13">
        <f t="shared" si="7"/>
        <v>0</v>
      </c>
      <c r="I43" s="18"/>
      <c r="J43" s="18"/>
      <c r="K43" s="18"/>
      <c r="L43" s="26">
        <f t="shared" si="4"/>
        <v>0</v>
      </c>
      <c r="M43" s="18"/>
      <c r="N43" s="18"/>
      <c r="O43" s="21">
        <f t="shared" si="5"/>
        <v>0</v>
      </c>
      <c r="P43" s="18"/>
      <c r="Q43" s="26">
        <f t="shared" si="6"/>
        <v>0</v>
      </c>
      <c r="R43" s="18"/>
      <c r="S43" s="18"/>
      <c r="T43" s="21">
        <f t="shared" si="3"/>
        <v>0</v>
      </c>
      <c r="U43" s="18"/>
      <c r="V43" s="17"/>
    </row>
    <row r="44" spans="1:22" ht="12.5" hidden="1" customHeight="1" x14ac:dyDescent="0.25">
      <c r="A44" s="16" t="s">
        <v>60</v>
      </c>
      <c r="B44" s="16" t="s">
        <v>16</v>
      </c>
      <c r="C44" s="16" t="s">
        <v>72</v>
      </c>
      <c r="D44" s="16" t="s">
        <v>62</v>
      </c>
      <c r="E44" s="17">
        <v>0</v>
      </c>
      <c r="F44" s="18"/>
      <c r="G44" s="18"/>
      <c r="H44" s="13">
        <f t="shared" si="7"/>
        <v>0</v>
      </c>
      <c r="I44" s="18"/>
      <c r="J44" s="18"/>
      <c r="K44" s="18"/>
      <c r="L44" s="26">
        <f t="shared" si="4"/>
        <v>0</v>
      </c>
      <c r="M44" s="18"/>
      <c r="N44" s="18"/>
      <c r="O44" s="21">
        <f t="shared" si="5"/>
        <v>0</v>
      </c>
      <c r="P44" s="18"/>
      <c r="Q44" s="26">
        <f t="shared" si="6"/>
        <v>0</v>
      </c>
      <c r="R44" s="18"/>
      <c r="S44" s="18"/>
      <c r="T44" s="21">
        <f t="shared" si="3"/>
        <v>0</v>
      </c>
      <c r="U44" s="18"/>
      <c r="V44" s="17"/>
    </row>
    <row r="45" spans="1:22" ht="24.95" hidden="1" customHeight="1" x14ac:dyDescent="0.25">
      <c r="A45" s="16" t="s">
        <v>58</v>
      </c>
      <c r="B45" s="16" t="s">
        <v>16</v>
      </c>
      <c r="C45" s="16" t="s">
        <v>72</v>
      </c>
      <c r="D45" s="16" t="s">
        <v>59</v>
      </c>
      <c r="E45" s="17">
        <v>0</v>
      </c>
      <c r="F45" s="18"/>
      <c r="G45" s="18"/>
      <c r="H45" s="13">
        <f t="shared" si="7"/>
        <v>0</v>
      </c>
      <c r="I45" s="18"/>
      <c r="J45" s="18"/>
      <c r="K45" s="18"/>
      <c r="L45" s="26">
        <f t="shared" si="4"/>
        <v>0</v>
      </c>
      <c r="M45" s="18"/>
      <c r="N45" s="18"/>
      <c r="O45" s="21">
        <f t="shared" si="5"/>
        <v>0</v>
      </c>
      <c r="P45" s="18"/>
      <c r="Q45" s="26">
        <f t="shared" si="6"/>
        <v>0</v>
      </c>
      <c r="R45" s="18"/>
      <c r="S45" s="18"/>
      <c r="T45" s="21">
        <f t="shared" si="3"/>
        <v>0</v>
      </c>
      <c r="U45" s="18"/>
      <c r="V45" s="17"/>
    </row>
    <row r="46" spans="1:22" ht="24.95" hidden="1" customHeight="1" x14ac:dyDescent="0.25">
      <c r="A46" s="16" t="s">
        <v>63</v>
      </c>
      <c r="B46" s="16" t="s">
        <v>16</v>
      </c>
      <c r="C46" s="16" t="s">
        <v>72</v>
      </c>
      <c r="D46" s="16" t="s">
        <v>64</v>
      </c>
      <c r="E46" s="17">
        <v>0</v>
      </c>
      <c r="F46" s="18"/>
      <c r="G46" s="18"/>
      <c r="H46" s="13">
        <f t="shared" si="7"/>
        <v>0</v>
      </c>
      <c r="I46" s="18"/>
      <c r="J46" s="18"/>
      <c r="K46" s="18"/>
      <c r="L46" s="26">
        <f t="shared" si="4"/>
        <v>0</v>
      </c>
      <c r="M46" s="18"/>
      <c r="N46" s="18"/>
      <c r="O46" s="21">
        <f t="shared" si="5"/>
        <v>0</v>
      </c>
      <c r="P46" s="18"/>
      <c r="Q46" s="26">
        <f t="shared" si="6"/>
        <v>0</v>
      </c>
      <c r="R46" s="18"/>
      <c r="S46" s="18"/>
      <c r="T46" s="21">
        <f t="shared" si="3"/>
        <v>0</v>
      </c>
      <c r="U46" s="18"/>
      <c r="V46" s="17"/>
    </row>
    <row r="47" spans="1:22" ht="12.5" hidden="1" customHeight="1" x14ac:dyDescent="0.25">
      <c r="A47" s="16" t="s">
        <v>77</v>
      </c>
      <c r="B47" s="16" t="s">
        <v>16</v>
      </c>
      <c r="C47" s="16" t="s">
        <v>72</v>
      </c>
      <c r="D47" s="16" t="s">
        <v>78</v>
      </c>
      <c r="E47" s="17">
        <v>0</v>
      </c>
      <c r="F47" s="18"/>
      <c r="G47" s="18"/>
      <c r="H47" s="13">
        <f t="shared" si="7"/>
        <v>0</v>
      </c>
      <c r="I47" s="18"/>
      <c r="J47" s="18"/>
      <c r="K47" s="18"/>
      <c r="L47" s="26">
        <f t="shared" si="4"/>
        <v>0</v>
      </c>
      <c r="M47" s="18"/>
      <c r="N47" s="18"/>
      <c r="O47" s="21">
        <f t="shared" si="5"/>
        <v>0</v>
      </c>
      <c r="P47" s="18"/>
      <c r="Q47" s="26">
        <f t="shared" si="6"/>
        <v>0</v>
      </c>
      <c r="R47" s="18"/>
      <c r="S47" s="18"/>
      <c r="T47" s="21">
        <f t="shared" si="3"/>
        <v>0</v>
      </c>
      <c r="U47" s="18"/>
      <c r="V47" s="17"/>
    </row>
    <row r="48" spans="1:22" ht="24.95" hidden="1" customHeight="1" x14ac:dyDescent="0.25">
      <c r="A48" s="16" t="s">
        <v>79</v>
      </c>
      <c r="B48" s="16" t="s">
        <v>16</v>
      </c>
      <c r="C48" s="16" t="s">
        <v>72</v>
      </c>
      <c r="D48" s="16" t="s">
        <v>80</v>
      </c>
      <c r="E48" s="17">
        <v>0</v>
      </c>
      <c r="F48" s="18"/>
      <c r="G48" s="18"/>
      <c r="H48" s="13">
        <f t="shared" si="7"/>
        <v>0</v>
      </c>
      <c r="I48" s="18"/>
      <c r="J48" s="18"/>
      <c r="K48" s="18"/>
      <c r="L48" s="26">
        <f t="shared" si="4"/>
        <v>0</v>
      </c>
      <c r="M48" s="18"/>
      <c r="N48" s="18"/>
      <c r="O48" s="21">
        <f t="shared" si="5"/>
        <v>0</v>
      </c>
      <c r="P48" s="18"/>
      <c r="Q48" s="26">
        <f t="shared" si="6"/>
        <v>0</v>
      </c>
      <c r="R48" s="18"/>
      <c r="S48" s="18"/>
      <c r="T48" s="21">
        <f t="shared" si="3"/>
        <v>0</v>
      </c>
      <c r="U48" s="18"/>
      <c r="V48" s="17"/>
    </row>
    <row r="49" spans="1:22" s="24" customFormat="1" ht="24.95" hidden="1" customHeight="1" x14ac:dyDescent="0.25">
      <c r="A49" s="20" t="s">
        <v>81</v>
      </c>
      <c r="B49" s="20" t="s">
        <v>82</v>
      </c>
      <c r="C49" s="20" t="s">
        <v>78</v>
      </c>
      <c r="D49" s="20" t="s">
        <v>16</v>
      </c>
      <c r="E49" s="21" t="e">
        <f>E50+E58+E65+E67+E68</f>
        <v>#REF!</v>
      </c>
      <c r="F49" s="22"/>
      <c r="G49" s="22"/>
      <c r="H49" s="13" t="e">
        <f t="shared" si="7"/>
        <v>#REF!</v>
      </c>
      <c r="I49" s="22"/>
      <c r="J49" s="22"/>
      <c r="K49" s="22"/>
      <c r="L49" s="26" t="e">
        <f t="shared" si="4"/>
        <v>#REF!</v>
      </c>
      <c r="M49" s="22"/>
      <c r="N49" s="22"/>
      <c r="O49" s="21" t="e">
        <f t="shared" si="5"/>
        <v>#REF!</v>
      </c>
      <c r="P49" s="22"/>
      <c r="Q49" s="26" t="e">
        <f t="shared" si="6"/>
        <v>#REF!</v>
      </c>
      <c r="R49" s="22"/>
      <c r="S49" s="22"/>
      <c r="T49" s="21" t="e">
        <f t="shared" si="3"/>
        <v>#REF!</v>
      </c>
      <c r="U49" s="22"/>
      <c r="V49" s="17"/>
    </row>
    <row r="50" spans="1:22" s="24" customFormat="1" ht="37.4" hidden="1" customHeight="1" x14ac:dyDescent="0.25">
      <c r="A50" s="20" t="s">
        <v>83</v>
      </c>
      <c r="B50" s="20" t="s">
        <v>16</v>
      </c>
      <c r="C50" s="20" t="s">
        <v>84</v>
      </c>
      <c r="D50" s="20" t="s">
        <v>16</v>
      </c>
      <c r="E50" s="21">
        <f>E51+E52+E53+E54+E55+E56+E57</f>
        <v>0</v>
      </c>
      <c r="F50" s="22"/>
      <c r="G50" s="22"/>
      <c r="H50" s="13">
        <f t="shared" si="7"/>
        <v>0</v>
      </c>
      <c r="I50" s="22"/>
      <c r="J50" s="22"/>
      <c r="K50" s="22"/>
      <c r="L50" s="26">
        <f t="shared" si="4"/>
        <v>0</v>
      </c>
      <c r="M50" s="22"/>
      <c r="N50" s="22"/>
      <c r="O50" s="21">
        <f t="shared" si="5"/>
        <v>0</v>
      </c>
      <c r="P50" s="22"/>
      <c r="Q50" s="26">
        <f t="shared" si="6"/>
        <v>0</v>
      </c>
      <c r="R50" s="22"/>
      <c r="S50" s="22"/>
      <c r="T50" s="21">
        <f t="shared" si="3"/>
        <v>0</v>
      </c>
      <c r="U50" s="22"/>
      <c r="V50" s="17"/>
    </row>
    <row r="51" spans="1:22" ht="37.4" hidden="1" customHeight="1" x14ac:dyDescent="0.25">
      <c r="A51" s="16" t="s">
        <v>85</v>
      </c>
      <c r="B51" s="16" t="s">
        <v>16</v>
      </c>
      <c r="C51" s="16" t="s">
        <v>84</v>
      </c>
      <c r="D51" s="16" t="s">
        <v>86</v>
      </c>
      <c r="E51" s="17">
        <v>0</v>
      </c>
      <c r="F51" s="18"/>
      <c r="G51" s="18"/>
      <c r="H51" s="13">
        <f t="shared" si="7"/>
        <v>0</v>
      </c>
      <c r="I51" s="18"/>
      <c r="J51" s="18"/>
      <c r="K51" s="18"/>
      <c r="L51" s="26">
        <f t="shared" si="4"/>
        <v>0</v>
      </c>
      <c r="M51" s="18"/>
      <c r="N51" s="18"/>
      <c r="O51" s="21">
        <f t="shared" si="5"/>
        <v>0</v>
      </c>
      <c r="P51" s="18"/>
      <c r="Q51" s="26">
        <f t="shared" si="6"/>
        <v>0</v>
      </c>
      <c r="R51" s="18"/>
      <c r="S51" s="18"/>
      <c r="T51" s="21">
        <f t="shared" si="3"/>
        <v>0</v>
      </c>
      <c r="U51" s="18"/>
      <c r="V51" s="17"/>
    </row>
    <row r="52" spans="1:22" ht="24.95" hidden="1" customHeight="1" x14ac:dyDescent="0.25">
      <c r="A52" s="16" t="s">
        <v>87</v>
      </c>
      <c r="B52" s="16" t="s">
        <v>16</v>
      </c>
      <c r="C52" s="16" t="s">
        <v>84</v>
      </c>
      <c r="D52" s="16" t="s">
        <v>88</v>
      </c>
      <c r="E52" s="17">
        <v>0</v>
      </c>
      <c r="F52" s="18"/>
      <c r="G52" s="18"/>
      <c r="H52" s="13">
        <f t="shared" si="7"/>
        <v>0</v>
      </c>
      <c r="I52" s="18"/>
      <c r="J52" s="18"/>
      <c r="K52" s="18"/>
      <c r="L52" s="26">
        <f t="shared" si="4"/>
        <v>0</v>
      </c>
      <c r="M52" s="18"/>
      <c r="N52" s="18"/>
      <c r="O52" s="21">
        <f t="shared" si="5"/>
        <v>0</v>
      </c>
      <c r="P52" s="18"/>
      <c r="Q52" s="26">
        <f t="shared" si="6"/>
        <v>0</v>
      </c>
      <c r="R52" s="18"/>
      <c r="S52" s="18"/>
      <c r="T52" s="21">
        <f t="shared" si="3"/>
        <v>0</v>
      </c>
      <c r="U52" s="18"/>
      <c r="V52" s="17"/>
    </row>
    <row r="53" spans="1:22" ht="24.95" hidden="1" customHeight="1" x14ac:dyDescent="0.25">
      <c r="A53" s="16" t="s">
        <v>89</v>
      </c>
      <c r="B53" s="16" t="s">
        <v>16</v>
      </c>
      <c r="C53" s="16" t="s">
        <v>84</v>
      </c>
      <c r="D53" s="16" t="s">
        <v>90</v>
      </c>
      <c r="E53" s="17">
        <v>0</v>
      </c>
      <c r="F53" s="18"/>
      <c r="G53" s="18"/>
      <c r="H53" s="13">
        <f t="shared" si="7"/>
        <v>0</v>
      </c>
      <c r="I53" s="18"/>
      <c r="J53" s="18"/>
      <c r="K53" s="18"/>
      <c r="L53" s="26">
        <f t="shared" si="4"/>
        <v>0</v>
      </c>
      <c r="M53" s="18"/>
      <c r="N53" s="18"/>
      <c r="O53" s="21">
        <f t="shared" si="5"/>
        <v>0</v>
      </c>
      <c r="P53" s="18"/>
      <c r="Q53" s="26">
        <f t="shared" si="6"/>
        <v>0</v>
      </c>
      <c r="R53" s="18"/>
      <c r="S53" s="18"/>
      <c r="T53" s="21">
        <f t="shared" si="3"/>
        <v>0</v>
      </c>
      <c r="U53" s="18"/>
      <c r="V53" s="17"/>
    </row>
    <row r="54" spans="1:22" ht="24.95" hidden="1" customHeight="1" x14ac:dyDescent="0.25">
      <c r="A54" s="16" t="s">
        <v>91</v>
      </c>
      <c r="B54" s="16" t="s">
        <v>16</v>
      </c>
      <c r="C54" s="16" t="s">
        <v>84</v>
      </c>
      <c r="D54" s="16" t="s">
        <v>92</v>
      </c>
      <c r="E54" s="17">
        <v>0</v>
      </c>
      <c r="F54" s="18"/>
      <c r="G54" s="18"/>
      <c r="H54" s="13">
        <f t="shared" si="7"/>
        <v>0</v>
      </c>
      <c r="I54" s="18"/>
      <c r="J54" s="18"/>
      <c r="K54" s="18"/>
      <c r="L54" s="26">
        <f t="shared" si="4"/>
        <v>0</v>
      </c>
      <c r="M54" s="18"/>
      <c r="N54" s="18"/>
      <c r="O54" s="21">
        <f t="shared" si="5"/>
        <v>0</v>
      </c>
      <c r="P54" s="18"/>
      <c r="Q54" s="26">
        <f t="shared" si="6"/>
        <v>0</v>
      </c>
      <c r="R54" s="18"/>
      <c r="S54" s="18"/>
      <c r="T54" s="21">
        <f t="shared" si="3"/>
        <v>0</v>
      </c>
      <c r="U54" s="18"/>
      <c r="V54" s="17"/>
    </row>
    <row r="55" spans="1:22" ht="37.4" hidden="1" customHeight="1" x14ac:dyDescent="0.25">
      <c r="A55" s="16" t="s">
        <v>93</v>
      </c>
      <c r="B55" s="16" t="s">
        <v>16</v>
      </c>
      <c r="C55" s="16" t="s">
        <v>84</v>
      </c>
      <c r="D55" s="16" t="s">
        <v>94</v>
      </c>
      <c r="E55" s="17">
        <v>0</v>
      </c>
      <c r="F55" s="18"/>
      <c r="G55" s="18"/>
      <c r="H55" s="13">
        <f t="shared" si="7"/>
        <v>0</v>
      </c>
      <c r="I55" s="18"/>
      <c r="J55" s="18"/>
      <c r="K55" s="18"/>
      <c r="L55" s="26">
        <f t="shared" si="4"/>
        <v>0</v>
      </c>
      <c r="M55" s="18"/>
      <c r="N55" s="18"/>
      <c r="O55" s="21">
        <f t="shared" si="5"/>
        <v>0</v>
      </c>
      <c r="P55" s="18"/>
      <c r="Q55" s="26">
        <f t="shared" si="6"/>
        <v>0</v>
      </c>
      <c r="R55" s="18"/>
      <c r="S55" s="18"/>
      <c r="T55" s="21">
        <f t="shared" si="3"/>
        <v>0</v>
      </c>
      <c r="U55" s="18"/>
      <c r="V55" s="17"/>
    </row>
    <row r="56" spans="1:22" ht="24.95" hidden="1" customHeight="1" x14ac:dyDescent="0.25">
      <c r="A56" s="16" t="s">
        <v>95</v>
      </c>
      <c r="B56" s="16" t="s">
        <v>16</v>
      </c>
      <c r="C56" s="16" t="s">
        <v>84</v>
      </c>
      <c r="D56" s="16" t="s">
        <v>59</v>
      </c>
      <c r="E56" s="17">
        <v>0</v>
      </c>
      <c r="F56" s="18"/>
      <c r="G56" s="18"/>
      <c r="H56" s="13">
        <f t="shared" si="7"/>
        <v>0</v>
      </c>
      <c r="I56" s="18"/>
      <c r="J56" s="18"/>
      <c r="K56" s="18"/>
      <c r="L56" s="26">
        <f t="shared" si="4"/>
        <v>0</v>
      </c>
      <c r="M56" s="18"/>
      <c r="N56" s="18"/>
      <c r="O56" s="21">
        <f t="shared" si="5"/>
        <v>0</v>
      </c>
      <c r="P56" s="18"/>
      <c r="Q56" s="26">
        <f t="shared" si="6"/>
        <v>0</v>
      </c>
      <c r="R56" s="18"/>
      <c r="S56" s="18"/>
      <c r="T56" s="21">
        <f t="shared" si="3"/>
        <v>0</v>
      </c>
      <c r="U56" s="18"/>
      <c r="V56" s="17"/>
    </row>
    <row r="57" spans="1:22" ht="24.95" hidden="1" customHeight="1" x14ac:dyDescent="0.25">
      <c r="A57" s="16" t="s">
        <v>63</v>
      </c>
      <c r="B57" s="16" t="s">
        <v>16</v>
      </c>
      <c r="C57" s="16" t="s">
        <v>84</v>
      </c>
      <c r="D57" s="16" t="s">
        <v>64</v>
      </c>
      <c r="E57" s="17">
        <v>0</v>
      </c>
      <c r="F57" s="18"/>
      <c r="G57" s="18"/>
      <c r="H57" s="13">
        <f t="shared" si="7"/>
        <v>0</v>
      </c>
      <c r="I57" s="18"/>
      <c r="J57" s="18"/>
      <c r="K57" s="18"/>
      <c r="L57" s="26">
        <f t="shared" si="4"/>
        <v>0</v>
      </c>
      <c r="M57" s="18"/>
      <c r="N57" s="18"/>
      <c r="O57" s="21">
        <f t="shared" si="5"/>
        <v>0</v>
      </c>
      <c r="P57" s="18"/>
      <c r="Q57" s="26">
        <f t="shared" si="6"/>
        <v>0</v>
      </c>
      <c r="R57" s="18"/>
      <c r="S57" s="18"/>
      <c r="T57" s="21">
        <f t="shared" si="3"/>
        <v>0</v>
      </c>
      <c r="U57" s="18"/>
      <c r="V57" s="17"/>
    </row>
    <row r="58" spans="1:22" s="24" customFormat="1" ht="37.4" hidden="1" customHeight="1" x14ac:dyDescent="0.25">
      <c r="A58" s="20" t="s">
        <v>96</v>
      </c>
      <c r="B58" s="20" t="s">
        <v>16</v>
      </c>
      <c r="C58" s="20" t="s">
        <v>97</v>
      </c>
      <c r="D58" s="20" t="s">
        <v>16</v>
      </c>
      <c r="E58" s="21">
        <f>E59+E60+E61+E62+E63+E64</f>
        <v>0</v>
      </c>
      <c r="F58" s="22"/>
      <c r="G58" s="22"/>
      <c r="H58" s="13">
        <f t="shared" si="7"/>
        <v>0</v>
      </c>
      <c r="I58" s="22"/>
      <c r="J58" s="22"/>
      <c r="K58" s="22"/>
      <c r="L58" s="26">
        <f t="shared" si="4"/>
        <v>0</v>
      </c>
      <c r="M58" s="22"/>
      <c r="N58" s="22"/>
      <c r="O58" s="21">
        <f t="shared" si="5"/>
        <v>0</v>
      </c>
      <c r="P58" s="22"/>
      <c r="Q58" s="26">
        <f t="shared" si="6"/>
        <v>0</v>
      </c>
      <c r="R58" s="22"/>
      <c r="S58" s="22"/>
      <c r="T58" s="21">
        <f t="shared" si="3"/>
        <v>0</v>
      </c>
      <c r="U58" s="22"/>
      <c r="V58" s="17"/>
    </row>
    <row r="59" spans="1:22" ht="12.5" hidden="1" customHeight="1" x14ac:dyDescent="0.25">
      <c r="A59" s="16" t="s">
        <v>98</v>
      </c>
      <c r="B59" s="16" t="s">
        <v>16</v>
      </c>
      <c r="C59" s="16" t="s">
        <v>97</v>
      </c>
      <c r="D59" s="16" t="s">
        <v>82</v>
      </c>
      <c r="E59" s="17">
        <v>0</v>
      </c>
      <c r="F59" s="18"/>
      <c r="G59" s="18"/>
      <c r="H59" s="13">
        <f t="shared" si="7"/>
        <v>0</v>
      </c>
      <c r="I59" s="18"/>
      <c r="J59" s="18"/>
      <c r="K59" s="18"/>
      <c r="L59" s="26">
        <f t="shared" si="4"/>
        <v>0</v>
      </c>
      <c r="M59" s="18"/>
      <c r="N59" s="18"/>
      <c r="O59" s="21">
        <f t="shared" si="5"/>
        <v>0</v>
      </c>
      <c r="P59" s="18"/>
      <c r="Q59" s="26">
        <f t="shared" si="6"/>
        <v>0</v>
      </c>
      <c r="R59" s="18"/>
      <c r="S59" s="18"/>
      <c r="T59" s="21">
        <f t="shared" si="3"/>
        <v>0</v>
      </c>
      <c r="U59" s="18"/>
      <c r="V59" s="17"/>
    </row>
    <row r="60" spans="1:22" ht="37.4" hidden="1" customHeight="1" x14ac:dyDescent="0.25">
      <c r="A60" s="16" t="s">
        <v>85</v>
      </c>
      <c r="B60" s="16" t="s">
        <v>16</v>
      </c>
      <c r="C60" s="16" t="s">
        <v>97</v>
      </c>
      <c r="D60" s="16" t="s">
        <v>86</v>
      </c>
      <c r="E60" s="17">
        <v>0</v>
      </c>
      <c r="F60" s="18"/>
      <c r="G60" s="18"/>
      <c r="H60" s="13">
        <f t="shared" si="7"/>
        <v>0</v>
      </c>
      <c r="I60" s="18"/>
      <c r="J60" s="18"/>
      <c r="K60" s="18"/>
      <c r="L60" s="26">
        <f t="shared" si="4"/>
        <v>0</v>
      </c>
      <c r="M60" s="18"/>
      <c r="N60" s="18"/>
      <c r="O60" s="21">
        <f t="shared" si="5"/>
        <v>0</v>
      </c>
      <c r="P60" s="18"/>
      <c r="Q60" s="26">
        <f t="shared" si="6"/>
        <v>0</v>
      </c>
      <c r="R60" s="18"/>
      <c r="S60" s="18"/>
      <c r="T60" s="21">
        <f t="shared" si="3"/>
        <v>0</v>
      </c>
      <c r="U60" s="18"/>
      <c r="V60" s="17"/>
    </row>
    <row r="61" spans="1:22" ht="24.95" hidden="1" customHeight="1" x14ac:dyDescent="0.25">
      <c r="A61" s="16" t="s">
        <v>99</v>
      </c>
      <c r="B61" s="16" t="s">
        <v>16</v>
      </c>
      <c r="C61" s="16" t="s">
        <v>97</v>
      </c>
      <c r="D61" s="16" t="s">
        <v>90</v>
      </c>
      <c r="E61" s="17">
        <v>0</v>
      </c>
      <c r="F61" s="18"/>
      <c r="G61" s="18"/>
      <c r="H61" s="13">
        <f t="shared" si="7"/>
        <v>0</v>
      </c>
      <c r="I61" s="18"/>
      <c r="J61" s="18"/>
      <c r="K61" s="18"/>
      <c r="L61" s="26">
        <f t="shared" si="4"/>
        <v>0</v>
      </c>
      <c r="M61" s="18"/>
      <c r="N61" s="18"/>
      <c r="O61" s="21">
        <f t="shared" si="5"/>
        <v>0</v>
      </c>
      <c r="P61" s="18"/>
      <c r="Q61" s="26">
        <f t="shared" si="6"/>
        <v>0</v>
      </c>
      <c r="R61" s="18"/>
      <c r="S61" s="18"/>
      <c r="T61" s="21">
        <f t="shared" si="3"/>
        <v>0</v>
      </c>
      <c r="U61" s="18"/>
      <c r="V61" s="17"/>
    </row>
    <row r="62" spans="1:22" ht="37.4" hidden="1" customHeight="1" x14ac:dyDescent="0.25">
      <c r="A62" s="16" t="s">
        <v>93</v>
      </c>
      <c r="B62" s="16" t="s">
        <v>16</v>
      </c>
      <c r="C62" s="16" t="s">
        <v>97</v>
      </c>
      <c r="D62" s="16" t="s">
        <v>94</v>
      </c>
      <c r="E62" s="17">
        <v>0</v>
      </c>
      <c r="F62" s="18"/>
      <c r="G62" s="18"/>
      <c r="H62" s="13">
        <f t="shared" si="7"/>
        <v>0</v>
      </c>
      <c r="I62" s="18"/>
      <c r="J62" s="18"/>
      <c r="K62" s="18"/>
      <c r="L62" s="26">
        <f t="shared" si="4"/>
        <v>0</v>
      </c>
      <c r="M62" s="18"/>
      <c r="N62" s="18"/>
      <c r="O62" s="21">
        <f t="shared" si="5"/>
        <v>0</v>
      </c>
      <c r="P62" s="18"/>
      <c r="Q62" s="26">
        <f t="shared" si="6"/>
        <v>0</v>
      </c>
      <c r="R62" s="18"/>
      <c r="S62" s="18"/>
      <c r="T62" s="21">
        <f t="shared" si="3"/>
        <v>0</v>
      </c>
      <c r="U62" s="18"/>
      <c r="V62" s="17"/>
    </row>
    <row r="63" spans="1:22" ht="12.5" hidden="1" customHeight="1" x14ac:dyDescent="0.25">
      <c r="A63" s="16" t="s">
        <v>77</v>
      </c>
      <c r="B63" s="16" t="s">
        <v>16</v>
      </c>
      <c r="C63" s="16" t="s">
        <v>97</v>
      </c>
      <c r="D63" s="16" t="s">
        <v>78</v>
      </c>
      <c r="E63" s="17">
        <v>0</v>
      </c>
      <c r="F63" s="18"/>
      <c r="G63" s="18"/>
      <c r="H63" s="13">
        <f t="shared" si="7"/>
        <v>0</v>
      </c>
      <c r="I63" s="18"/>
      <c r="J63" s="18"/>
      <c r="K63" s="18"/>
      <c r="L63" s="26">
        <f t="shared" si="4"/>
        <v>0</v>
      </c>
      <c r="M63" s="18"/>
      <c r="N63" s="18"/>
      <c r="O63" s="21">
        <f t="shared" si="5"/>
        <v>0</v>
      </c>
      <c r="P63" s="18"/>
      <c r="Q63" s="26">
        <f t="shared" si="6"/>
        <v>0</v>
      </c>
      <c r="R63" s="18"/>
      <c r="S63" s="18"/>
      <c r="T63" s="21">
        <f t="shared" si="3"/>
        <v>0</v>
      </c>
      <c r="U63" s="18"/>
      <c r="V63" s="17"/>
    </row>
    <row r="64" spans="1:22" ht="24.95" hidden="1" customHeight="1" x14ac:dyDescent="0.25">
      <c r="A64" s="16" t="s">
        <v>79</v>
      </c>
      <c r="B64" s="16" t="s">
        <v>16</v>
      </c>
      <c r="C64" s="16" t="s">
        <v>97</v>
      </c>
      <c r="D64" s="16" t="s">
        <v>80</v>
      </c>
      <c r="E64" s="17">
        <v>0</v>
      </c>
      <c r="F64" s="18"/>
      <c r="G64" s="18"/>
      <c r="H64" s="13">
        <f t="shared" si="7"/>
        <v>0</v>
      </c>
      <c r="I64" s="18"/>
      <c r="J64" s="18"/>
      <c r="K64" s="18"/>
      <c r="L64" s="26">
        <f t="shared" si="4"/>
        <v>0</v>
      </c>
      <c r="M64" s="18"/>
      <c r="N64" s="18"/>
      <c r="O64" s="21">
        <f t="shared" si="5"/>
        <v>0</v>
      </c>
      <c r="P64" s="18"/>
      <c r="Q64" s="26">
        <f t="shared" si="6"/>
        <v>0</v>
      </c>
      <c r="R64" s="18"/>
      <c r="S64" s="18"/>
      <c r="T64" s="21">
        <f t="shared" si="3"/>
        <v>0</v>
      </c>
      <c r="U64" s="18"/>
      <c r="V64" s="17"/>
    </row>
    <row r="65" spans="1:22" s="24" customFormat="1" ht="12.5" hidden="1" customHeight="1" x14ac:dyDescent="0.25">
      <c r="A65" s="20" t="s">
        <v>100</v>
      </c>
      <c r="B65" s="20" t="s">
        <v>16</v>
      </c>
      <c r="C65" s="20" t="s">
        <v>80</v>
      </c>
      <c r="D65" s="20" t="s">
        <v>16</v>
      </c>
      <c r="E65" s="21" t="e">
        <f>#REF!+E66</f>
        <v>#REF!</v>
      </c>
      <c r="F65" s="22"/>
      <c r="G65" s="22"/>
      <c r="H65" s="13" t="e">
        <f t="shared" si="7"/>
        <v>#REF!</v>
      </c>
      <c r="I65" s="22"/>
      <c r="J65" s="22"/>
      <c r="K65" s="22"/>
      <c r="L65" s="26" t="e">
        <f t="shared" si="4"/>
        <v>#REF!</v>
      </c>
      <c r="M65" s="22"/>
      <c r="N65" s="22"/>
      <c r="O65" s="21" t="e">
        <f t="shared" si="5"/>
        <v>#REF!</v>
      </c>
      <c r="P65" s="22"/>
      <c r="Q65" s="26" t="e">
        <f t="shared" si="6"/>
        <v>#REF!</v>
      </c>
      <c r="R65" s="22"/>
      <c r="S65" s="22"/>
      <c r="T65" s="21" t="e">
        <f t="shared" si="3"/>
        <v>#REF!</v>
      </c>
      <c r="U65" s="22"/>
      <c r="V65" s="17"/>
    </row>
    <row r="66" spans="1:22" ht="24.95" hidden="1" customHeight="1" x14ac:dyDescent="0.25">
      <c r="A66" s="16" t="s">
        <v>87</v>
      </c>
      <c r="B66" s="16" t="s">
        <v>16</v>
      </c>
      <c r="C66" s="16" t="s">
        <v>80</v>
      </c>
      <c r="D66" s="16" t="s">
        <v>88</v>
      </c>
      <c r="E66" s="17">
        <v>0</v>
      </c>
      <c r="F66" s="18"/>
      <c r="G66" s="18"/>
      <c r="H66" s="13">
        <f t="shared" si="7"/>
        <v>0</v>
      </c>
      <c r="I66" s="18"/>
      <c r="J66" s="18"/>
      <c r="K66" s="18"/>
      <c r="L66" s="26">
        <f t="shared" si="4"/>
        <v>0</v>
      </c>
      <c r="M66" s="18"/>
      <c r="N66" s="18"/>
      <c r="O66" s="21">
        <f t="shared" si="5"/>
        <v>0</v>
      </c>
      <c r="P66" s="18"/>
      <c r="Q66" s="26">
        <f t="shared" si="6"/>
        <v>0</v>
      </c>
      <c r="R66" s="18"/>
      <c r="S66" s="18"/>
      <c r="T66" s="21">
        <f t="shared" si="3"/>
        <v>0</v>
      </c>
      <c r="U66" s="18"/>
      <c r="V66" s="17"/>
    </row>
    <row r="67" spans="1:22" s="24" customFormat="1" ht="24.95" hidden="1" customHeight="1" x14ac:dyDescent="0.25">
      <c r="A67" s="20" t="s">
        <v>101</v>
      </c>
      <c r="B67" s="20" t="s">
        <v>16</v>
      </c>
      <c r="C67" s="20" t="s">
        <v>102</v>
      </c>
      <c r="D67" s="20" t="s">
        <v>70</v>
      </c>
      <c r="E67" s="21">
        <v>0</v>
      </c>
      <c r="F67" s="22"/>
      <c r="G67" s="22"/>
      <c r="H67" s="13">
        <f t="shared" si="7"/>
        <v>0</v>
      </c>
      <c r="I67" s="22"/>
      <c r="J67" s="22"/>
      <c r="K67" s="22"/>
      <c r="L67" s="26">
        <f t="shared" si="4"/>
        <v>0</v>
      </c>
      <c r="M67" s="22"/>
      <c r="N67" s="22"/>
      <c r="O67" s="21">
        <f t="shared" si="5"/>
        <v>0</v>
      </c>
      <c r="P67" s="22"/>
      <c r="Q67" s="26">
        <f t="shared" si="6"/>
        <v>0</v>
      </c>
      <c r="R67" s="22"/>
      <c r="S67" s="22"/>
      <c r="T67" s="21">
        <f t="shared" si="3"/>
        <v>0</v>
      </c>
      <c r="U67" s="22"/>
      <c r="V67" s="17"/>
    </row>
    <row r="68" spans="1:22" s="24" customFormat="1" ht="12.5" hidden="1" customHeight="1" x14ac:dyDescent="0.25">
      <c r="A68" s="20" t="s">
        <v>103</v>
      </c>
      <c r="B68" s="20" t="s">
        <v>16</v>
      </c>
      <c r="C68" s="20" t="s">
        <v>104</v>
      </c>
      <c r="D68" s="20" t="s">
        <v>16</v>
      </c>
      <c r="E68" s="21">
        <f>E69+E70</f>
        <v>0</v>
      </c>
      <c r="F68" s="22"/>
      <c r="G68" s="22"/>
      <c r="H68" s="13">
        <f t="shared" si="7"/>
        <v>0</v>
      </c>
      <c r="I68" s="22"/>
      <c r="J68" s="22"/>
      <c r="K68" s="22"/>
      <c r="L68" s="26">
        <f t="shared" si="4"/>
        <v>0</v>
      </c>
      <c r="M68" s="22"/>
      <c r="N68" s="22"/>
      <c r="O68" s="21">
        <f t="shared" si="5"/>
        <v>0</v>
      </c>
      <c r="P68" s="22"/>
      <c r="Q68" s="26">
        <f t="shared" si="6"/>
        <v>0</v>
      </c>
      <c r="R68" s="22"/>
      <c r="S68" s="22"/>
      <c r="T68" s="21">
        <f t="shared" si="3"/>
        <v>0</v>
      </c>
      <c r="U68" s="22"/>
      <c r="V68" s="17"/>
    </row>
    <row r="69" spans="1:22" ht="24.95" hidden="1" customHeight="1" x14ac:dyDescent="0.25">
      <c r="A69" s="16" t="s">
        <v>105</v>
      </c>
      <c r="B69" s="16" t="s">
        <v>16</v>
      </c>
      <c r="C69" s="16" t="s">
        <v>104</v>
      </c>
      <c r="D69" s="16" t="s">
        <v>106</v>
      </c>
      <c r="E69" s="17">
        <v>0</v>
      </c>
      <c r="F69" s="18"/>
      <c r="G69" s="18"/>
      <c r="H69" s="13">
        <f t="shared" si="7"/>
        <v>0</v>
      </c>
      <c r="I69" s="18"/>
      <c r="J69" s="18"/>
      <c r="K69" s="18"/>
      <c r="L69" s="26">
        <f t="shared" si="4"/>
        <v>0</v>
      </c>
      <c r="M69" s="18"/>
      <c r="N69" s="18"/>
      <c r="O69" s="21">
        <f t="shared" si="5"/>
        <v>0</v>
      </c>
      <c r="P69" s="18"/>
      <c r="Q69" s="26">
        <f t="shared" si="6"/>
        <v>0</v>
      </c>
      <c r="R69" s="18"/>
      <c r="S69" s="18"/>
      <c r="T69" s="21">
        <f t="shared" si="3"/>
        <v>0</v>
      </c>
      <c r="U69" s="18"/>
      <c r="V69" s="17"/>
    </row>
    <row r="70" spans="1:22" ht="24.95" hidden="1" customHeight="1" x14ac:dyDescent="0.25">
      <c r="A70" s="16" t="s">
        <v>69</v>
      </c>
      <c r="B70" s="16" t="s">
        <v>16</v>
      </c>
      <c r="C70" s="16" t="s">
        <v>104</v>
      </c>
      <c r="D70" s="16" t="s">
        <v>70</v>
      </c>
      <c r="E70" s="17">
        <v>0</v>
      </c>
      <c r="F70" s="18"/>
      <c r="G70" s="18"/>
      <c r="H70" s="13">
        <f t="shared" si="7"/>
        <v>0</v>
      </c>
      <c r="I70" s="18"/>
      <c r="J70" s="18"/>
      <c r="K70" s="18"/>
      <c r="L70" s="26">
        <f t="shared" si="4"/>
        <v>0</v>
      </c>
      <c r="M70" s="18"/>
      <c r="N70" s="18"/>
      <c r="O70" s="21">
        <f t="shared" si="5"/>
        <v>0</v>
      </c>
      <c r="P70" s="18"/>
      <c r="Q70" s="26">
        <f t="shared" si="6"/>
        <v>0</v>
      </c>
      <c r="R70" s="18"/>
      <c r="S70" s="18"/>
      <c r="T70" s="21">
        <f t="shared" si="3"/>
        <v>0</v>
      </c>
      <c r="U70" s="18"/>
      <c r="V70" s="17"/>
    </row>
    <row r="71" spans="1:22" s="24" customFormat="1" ht="12.5" hidden="1" customHeight="1" x14ac:dyDescent="0.25">
      <c r="A71" s="20" t="s">
        <v>107</v>
      </c>
      <c r="B71" s="20" t="s">
        <v>16</v>
      </c>
      <c r="C71" s="20" t="s">
        <v>108</v>
      </c>
      <c r="D71" s="20" t="s">
        <v>16</v>
      </c>
      <c r="E71" s="21">
        <f>E72</f>
        <v>0</v>
      </c>
      <c r="F71" s="22"/>
      <c r="G71" s="22"/>
      <c r="H71" s="13">
        <f t="shared" si="7"/>
        <v>0</v>
      </c>
      <c r="I71" s="22"/>
      <c r="J71" s="22"/>
      <c r="K71" s="22"/>
      <c r="L71" s="26">
        <f t="shared" si="4"/>
        <v>0</v>
      </c>
      <c r="M71" s="22"/>
      <c r="N71" s="22"/>
      <c r="O71" s="21">
        <f t="shared" si="5"/>
        <v>0</v>
      </c>
      <c r="P71" s="22"/>
      <c r="Q71" s="26">
        <f t="shared" si="6"/>
        <v>0</v>
      </c>
      <c r="R71" s="22"/>
      <c r="S71" s="22"/>
      <c r="T71" s="21">
        <f t="shared" si="3"/>
        <v>0</v>
      </c>
      <c r="U71" s="22"/>
      <c r="V71" s="17"/>
    </row>
    <row r="72" spans="1:22" ht="99.7" hidden="1" customHeight="1" x14ac:dyDescent="0.25">
      <c r="A72" s="16" t="s">
        <v>109</v>
      </c>
      <c r="B72" s="16" t="s">
        <v>16</v>
      </c>
      <c r="C72" s="16" t="s">
        <v>110</v>
      </c>
      <c r="D72" s="16" t="s">
        <v>16</v>
      </c>
      <c r="E72" s="17">
        <f>E73</f>
        <v>0</v>
      </c>
      <c r="F72" s="18"/>
      <c r="G72" s="18"/>
      <c r="H72" s="13">
        <f t="shared" si="7"/>
        <v>0</v>
      </c>
      <c r="I72" s="18"/>
      <c r="J72" s="18"/>
      <c r="K72" s="18"/>
      <c r="L72" s="26">
        <f t="shared" si="4"/>
        <v>0</v>
      </c>
      <c r="M72" s="18"/>
      <c r="N72" s="18"/>
      <c r="O72" s="21">
        <f t="shared" si="5"/>
        <v>0</v>
      </c>
      <c r="P72" s="18"/>
      <c r="Q72" s="26">
        <f t="shared" si="6"/>
        <v>0</v>
      </c>
      <c r="R72" s="18"/>
      <c r="S72" s="18"/>
      <c r="T72" s="21">
        <f t="shared" si="3"/>
        <v>0</v>
      </c>
      <c r="U72" s="18"/>
      <c r="V72" s="17"/>
    </row>
    <row r="73" spans="1:22" ht="12.5" hidden="1" customHeight="1" x14ac:dyDescent="0.25">
      <c r="A73" s="16" t="s">
        <v>111</v>
      </c>
      <c r="B73" s="16" t="s">
        <v>16</v>
      </c>
      <c r="C73" s="16" t="s">
        <v>110</v>
      </c>
      <c r="D73" s="16" t="s">
        <v>112</v>
      </c>
      <c r="E73" s="17">
        <v>0</v>
      </c>
      <c r="F73" s="18"/>
      <c r="G73" s="18"/>
      <c r="H73" s="13">
        <f t="shared" si="7"/>
        <v>0</v>
      </c>
      <c r="I73" s="18"/>
      <c r="J73" s="18"/>
      <c r="K73" s="18"/>
      <c r="L73" s="26">
        <f t="shared" si="4"/>
        <v>0</v>
      </c>
      <c r="M73" s="18"/>
      <c r="N73" s="18"/>
      <c r="O73" s="21">
        <f t="shared" si="5"/>
        <v>0</v>
      </c>
      <c r="P73" s="18"/>
      <c r="Q73" s="26">
        <f t="shared" si="6"/>
        <v>0</v>
      </c>
      <c r="R73" s="18"/>
      <c r="S73" s="18"/>
      <c r="T73" s="21">
        <f t="shared" si="3"/>
        <v>0</v>
      </c>
      <c r="U73" s="18"/>
      <c r="V73" s="17"/>
    </row>
    <row r="74" spans="1:22" ht="24.95" x14ac:dyDescent="0.25">
      <c r="A74" s="16" t="s">
        <v>113</v>
      </c>
      <c r="B74" s="16" t="s">
        <v>16</v>
      </c>
      <c r="C74" s="16" t="s">
        <v>114</v>
      </c>
      <c r="D74" s="16" t="s">
        <v>115</v>
      </c>
      <c r="E74" s="17">
        <f>171683.3+40</f>
        <v>171723.3</v>
      </c>
      <c r="F74" s="18">
        <v>171723.3</v>
      </c>
      <c r="G74" s="18">
        <v>0</v>
      </c>
      <c r="H74" s="13">
        <f t="shared" si="7"/>
        <v>171723.3</v>
      </c>
      <c r="I74" s="18">
        <v>171723.3</v>
      </c>
      <c r="J74" s="18"/>
      <c r="K74" s="18">
        <v>0</v>
      </c>
      <c r="L74" s="26">
        <f t="shared" si="4"/>
        <v>171723.3</v>
      </c>
      <c r="M74" s="18">
        <v>171723.3</v>
      </c>
      <c r="N74" s="18"/>
      <c r="O74" s="21">
        <f t="shared" si="5"/>
        <v>0</v>
      </c>
      <c r="P74" s="18">
        <v>0</v>
      </c>
      <c r="Q74" s="26">
        <f t="shared" si="6"/>
        <v>171723.3</v>
      </c>
      <c r="R74" s="18">
        <v>171723.3</v>
      </c>
      <c r="S74" s="18"/>
      <c r="T74" s="21">
        <f t="shared" si="3"/>
        <v>0</v>
      </c>
      <c r="U74" s="18">
        <v>0</v>
      </c>
      <c r="V74" s="17">
        <v>193700</v>
      </c>
    </row>
    <row r="75" spans="1:22" ht="24.95" x14ac:dyDescent="0.25">
      <c r="A75" s="16" t="s">
        <v>116</v>
      </c>
      <c r="B75" s="16" t="s">
        <v>16</v>
      </c>
      <c r="C75" s="16" t="s">
        <v>117</v>
      </c>
      <c r="D75" s="16" t="s">
        <v>115</v>
      </c>
      <c r="E75" s="17">
        <v>7500</v>
      </c>
      <c r="F75" s="18">
        <v>7500</v>
      </c>
      <c r="G75" s="18">
        <v>0</v>
      </c>
      <c r="H75" s="13">
        <f t="shared" si="7"/>
        <v>7500</v>
      </c>
      <c r="I75" s="18">
        <v>7500</v>
      </c>
      <c r="J75" s="18"/>
      <c r="K75" s="18">
        <v>0</v>
      </c>
      <c r="L75" s="26">
        <f t="shared" si="4"/>
        <v>7500</v>
      </c>
      <c r="M75" s="18">
        <v>7500</v>
      </c>
      <c r="N75" s="18"/>
      <c r="O75" s="21">
        <f t="shared" si="5"/>
        <v>0</v>
      </c>
      <c r="P75" s="18">
        <v>0</v>
      </c>
      <c r="Q75" s="26">
        <f t="shared" si="6"/>
        <v>7500</v>
      </c>
      <c r="R75" s="18">
        <v>7500</v>
      </c>
      <c r="S75" s="18"/>
      <c r="T75" s="21">
        <f t="shared" si="3"/>
        <v>0</v>
      </c>
      <c r="U75" s="18">
        <v>0</v>
      </c>
      <c r="V75" s="17">
        <v>6300</v>
      </c>
    </row>
    <row r="76" spans="1:22" s="24" customFormat="1" ht="12.5" hidden="1" customHeight="1" x14ac:dyDescent="0.25">
      <c r="A76" s="20" t="s">
        <v>118</v>
      </c>
      <c r="B76" s="20" t="s">
        <v>16</v>
      </c>
      <c r="C76" s="20" t="s">
        <v>119</v>
      </c>
      <c r="D76" s="20" t="s">
        <v>16</v>
      </c>
      <c r="E76" s="21">
        <f>E77+E78+E79+E80</f>
        <v>0</v>
      </c>
      <c r="F76" s="22"/>
      <c r="G76" s="22"/>
      <c r="H76" s="13">
        <f t="shared" si="7"/>
        <v>0</v>
      </c>
      <c r="I76" s="22"/>
      <c r="J76" s="22"/>
      <c r="K76" s="22"/>
      <c r="L76" s="26">
        <f t="shared" si="4"/>
        <v>0</v>
      </c>
      <c r="M76" s="22"/>
      <c r="N76" s="22"/>
      <c r="O76" s="21">
        <f t="shared" si="5"/>
        <v>0</v>
      </c>
      <c r="P76" s="22"/>
      <c r="Q76" s="26">
        <f t="shared" si="6"/>
        <v>0</v>
      </c>
      <c r="R76" s="22"/>
      <c r="S76" s="22"/>
      <c r="T76" s="21">
        <f t="shared" si="3"/>
        <v>0</v>
      </c>
      <c r="U76" s="22"/>
      <c r="V76" s="17"/>
    </row>
    <row r="77" spans="1:22" ht="12.5" hidden="1" customHeight="1" x14ac:dyDescent="0.25">
      <c r="A77" s="16" t="s">
        <v>120</v>
      </c>
      <c r="B77" s="16" t="s">
        <v>16</v>
      </c>
      <c r="C77" s="16" t="s">
        <v>119</v>
      </c>
      <c r="D77" s="16" t="s">
        <v>121</v>
      </c>
      <c r="E77" s="17">
        <v>0</v>
      </c>
      <c r="F77" s="18"/>
      <c r="G77" s="18"/>
      <c r="H77" s="13">
        <f t="shared" si="7"/>
        <v>0</v>
      </c>
      <c r="I77" s="18"/>
      <c r="J77" s="18"/>
      <c r="K77" s="18"/>
      <c r="L77" s="26">
        <f t="shared" si="4"/>
        <v>0</v>
      </c>
      <c r="M77" s="18"/>
      <c r="N77" s="18"/>
      <c r="O77" s="21">
        <f t="shared" si="5"/>
        <v>0</v>
      </c>
      <c r="P77" s="18"/>
      <c r="Q77" s="26">
        <f t="shared" si="6"/>
        <v>0</v>
      </c>
      <c r="R77" s="18"/>
      <c r="S77" s="18"/>
      <c r="T77" s="21">
        <f t="shared" si="3"/>
        <v>0</v>
      </c>
      <c r="U77" s="18"/>
      <c r="V77" s="17"/>
    </row>
    <row r="78" spans="1:22" ht="24.95" hidden="1" customHeight="1" x14ac:dyDescent="0.25">
      <c r="A78" s="16" t="s">
        <v>122</v>
      </c>
      <c r="B78" s="16" t="s">
        <v>16</v>
      </c>
      <c r="C78" s="16" t="s">
        <v>119</v>
      </c>
      <c r="D78" s="16" t="s">
        <v>123</v>
      </c>
      <c r="E78" s="17">
        <v>0</v>
      </c>
      <c r="F78" s="18"/>
      <c r="G78" s="18"/>
      <c r="H78" s="13">
        <f t="shared" si="7"/>
        <v>0</v>
      </c>
      <c r="I78" s="18"/>
      <c r="J78" s="18"/>
      <c r="K78" s="18"/>
      <c r="L78" s="26">
        <f t="shared" si="4"/>
        <v>0</v>
      </c>
      <c r="M78" s="18"/>
      <c r="N78" s="18"/>
      <c r="O78" s="21">
        <f t="shared" si="5"/>
        <v>0</v>
      </c>
      <c r="P78" s="18"/>
      <c r="Q78" s="26">
        <f t="shared" si="6"/>
        <v>0</v>
      </c>
      <c r="R78" s="18"/>
      <c r="S78" s="18"/>
      <c r="T78" s="21">
        <f t="shared" si="3"/>
        <v>0</v>
      </c>
      <c r="U78" s="18"/>
      <c r="V78" s="17"/>
    </row>
    <row r="79" spans="1:22" ht="12.5" hidden="1" customHeight="1" x14ac:dyDescent="0.25">
      <c r="A79" s="16" t="s">
        <v>124</v>
      </c>
      <c r="B79" s="16" t="s">
        <v>16</v>
      </c>
      <c r="C79" s="16" t="s">
        <v>119</v>
      </c>
      <c r="D79" s="16" t="s">
        <v>125</v>
      </c>
      <c r="E79" s="17">
        <v>0</v>
      </c>
      <c r="F79" s="18"/>
      <c r="G79" s="18"/>
      <c r="H79" s="13">
        <f t="shared" si="7"/>
        <v>0</v>
      </c>
      <c r="I79" s="18"/>
      <c r="J79" s="18"/>
      <c r="K79" s="18"/>
      <c r="L79" s="26">
        <f t="shared" si="4"/>
        <v>0</v>
      </c>
      <c r="M79" s="18"/>
      <c r="N79" s="18"/>
      <c r="O79" s="21">
        <f t="shared" si="5"/>
        <v>0</v>
      </c>
      <c r="P79" s="18"/>
      <c r="Q79" s="26">
        <f t="shared" si="6"/>
        <v>0</v>
      </c>
      <c r="R79" s="18"/>
      <c r="S79" s="18"/>
      <c r="T79" s="21">
        <f t="shared" si="3"/>
        <v>0</v>
      </c>
      <c r="U79" s="18"/>
      <c r="V79" s="17"/>
    </row>
    <row r="80" spans="1:22" s="24" customFormat="1" ht="12.5" hidden="1" customHeight="1" x14ac:dyDescent="0.25">
      <c r="A80" s="20" t="s">
        <v>126</v>
      </c>
      <c r="B80" s="20" t="s">
        <v>16</v>
      </c>
      <c r="C80" s="20" t="s">
        <v>119</v>
      </c>
      <c r="D80" s="20" t="s">
        <v>112</v>
      </c>
      <c r="E80" s="21">
        <f>E81+E82+E83+E84+E85+E86+E87+E88+E89</f>
        <v>0</v>
      </c>
      <c r="F80" s="22"/>
      <c r="G80" s="22"/>
      <c r="H80" s="13">
        <f t="shared" si="7"/>
        <v>0</v>
      </c>
      <c r="I80" s="22"/>
      <c r="J80" s="22"/>
      <c r="K80" s="22"/>
      <c r="L80" s="26">
        <f t="shared" si="4"/>
        <v>0</v>
      </c>
      <c r="M80" s="22"/>
      <c r="N80" s="22"/>
      <c r="O80" s="21">
        <f t="shared" si="5"/>
        <v>0</v>
      </c>
      <c r="P80" s="22"/>
      <c r="Q80" s="26">
        <f t="shared" si="6"/>
        <v>0</v>
      </c>
      <c r="R80" s="22"/>
      <c r="S80" s="22"/>
      <c r="T80" s="21">
        <f t="shared" si="3"/>
        <v>0</v>
      </c>
      <c r="U80" s="22"/>
      <c r="V80" s="17"/>
    </row>
    <row r="81" spans="1:22" ht="12.5" hidden="1" customHeight="1" x14ac:dyDescent="0.25">
      <c r="A81" s="16" t="s">
        <v>127</v>
      </c>
      <c r="B81" s="16" t="s">
        <v>16</v>
      </c>
      <c r="C81" s="16" t="s">
        <v>119</v>
      </c>
      <c r="D81" s="16" t="s">
        <v>115</v>
      </c>
      <c r="E81" s="17">
        <v>0</v>
      </c>
      <c r="F81" s="18"/>
      <c r="G81" s="18"/>
      <c r="H81" s="13">
        <f t="shared" si="7"/>
        <v>0</v>
      </c>
      <c r="I81" s="18"/>
      <c r="J81" s="18"/>
      <c r="K81" s="18"/>
      <c r="L81" s="26">
        <f t="shared" si="4"/>
        <v>0</v>
      </c>
      <c r="M81" s="18"/>
      <c r="N81" s="18"/>
      <c r="O81" s="21">
        <f t="shared" si="5"/>
        <v>0</v>
      </c>
      <c r="P81" s="18"/>
      <c r="Q81" s="26">
        <f t="shared" si="6"/>
        <v>0</v>
      </c>
      <c r="R81" s="18"/>
      <c r="S81" s="18"/>
      <c r="T81" s="21">
        <f t="shared" si="3"/>
        <v>0</v>
      </c>
      <c r="U81" s="18"/>
      <c r="V81" s="17"/>
    </row>
    <row r="82" spans="1:22" ht="24.95" hidden="1" customHeight="1" x14ac:dyDescent="0.25">
      <c r="A82" s="16" t="s">
        <v>128</v>
      </c>
      <c r="B82" s="16" t="s">
        <v>16</v>
      </c>
      <c r="C82" s="16" t="s">
        <v>119</v>
      </c>
      <c r="D82" s="16" t="s">
        <v>129</v>
      </c>
      <c r="E82" s="17">
        <v>0</v>
      </c>
      <c r="F82" s="18"/>
      <c r="G82" s="18"/>
      <c r="H82" s="13">
        <f t="shared" si="7"/>
        <v>0</v>
      </c>
      <c r="I82" s="18"/>
      <c r="J82" s="18"/>
      <c r="K82" s="18"/>
      <c r="L82" s="26">
        <f t="shared" si="4"/>
        <v>0</v>
      </c>
      <c r="M82" s="18"/>
      <c r="N82" s="18"/>
      <c r="O82" s="21">
        <f t="shared" si="5"/>
        <v>0</v>
      </c>
      <c r="P82" s="18"/>
      <c r="Q82" s="26">
        <f t="shared" si="6"/>
        <v>0</v>
      </c>
      <c r="R82" s="18"/>
      <c r="S82" s="18"/>
      <c r="T82" s="21">
        <f t="shared" si="3"/>
        <v>0</v>
      </c>
      <c r="U82" s="18"/>
      <c r="V82" s="17"/>
    </row>
    <row r="83" spans="1:22" ht="37.4" hidden="1" customHeight="1" x14ac:dyDescent="0.25">
      <c r="A83" s="16" t="s">
        <v>130</v>
      </c>
      <c r="B83" s="16" t="s">
        <v>16</v>
      </c>
      <c r="C83" s="16" t="s">
        <v>119</v>
      </c>
      <c r="D83" s="16" t="s">
        <v>131</v>
      </c>
      <c r="E83" s="17">
        <v>0</v>
      </c>
      <c r="F83" s="18"/>
      <c r="G83" s="18"/>
      <c r="H83" s="13">
        <f t="shared" si="7"/>
        <v>0</v>
      </c>
      <c r="I83" s="18"/>
      <c r="J83" s="18"/>
      <c r="K83" s="18"/>
      <c r="L83" s="26">
        <f t="shared" si="4"/>
        <v>0</v>
      </c>
      <c r="M83" s="18"/>
      <c r="N83" s="18"/>
      <c r="O83" s="21">
        <f t="shared" si="5"/>
        <v>0</v>
      </c>
      <c r="P83" s="18"/>
      <c r="Q83" s="26">
        <f t="shared" si="6"/>
        <v>0</v>
      </c>
      <c r="R83" s="18"/>
      <c r="S83" s="18"/>
      <c r="T83" s="21">
        <f t="shared" si="3"/>
        <v>0</v>
      </c>
      <c r="U83" s="18"/>
      <c r="V83" s="17"/>
    </row>
    <row r="84" spans="1:22" ht="12.5" hidden="1" customHeight="1" x14ac:dyDescent="0.25">
      <c r="A84" s="16" t="s">
        <v>132</v>
      </c>
      <c r="B84" s="16" t="s">
        <v>16</v>
      </c>
      <c r="C84" s="16" t="s">
        <v>119</v>
      </c>
      <c r="D84" s="16" t="s">
        <v>133</v>
      </c>
      <c r="E84" s="17">
        <v>0</v>
      </c>
      <c r="F84" s="18"/>
      <c r="G84" s="18"/>
      <c r="H84" s="13">
        <f t="shared" si="7"/>
        <v>0</v>
      </c>
      <c r="I84" s="18"/>
      <c r="J84" s="18"/>
      <c r="K84" s="18"/>
      <c r="L84" s="26">
        <f t="shared" si="4"/>
        <v>0</v>
      </c>
      <c r="M84" s="18"/>
      <c r="N84" s="18"/>
      <c r="O84" s="21">
        <f t="shared" si="5"/>
        <v>0</v>
      </c>
      <c r="P84" s="18"/>
      <c r="Q84" s="26">
        <f t="shared" si="6"/>
        <v>0</v>
      </c>
      <c r="R84" s="18"/>
      <c r="S84" s="18"/>
      <c r="T84" s="21">
        <f t="shared" si="3"/>
        <v>0</v>
      </c>
      <c r="U84" s="18"/>
      <c r="V84" s="17"/>
    </row>
    <row r="85" spans="1:22" x14ac:dyDescent="0.25">
      <c r="A85" s="16" t="s">
        <v>134</v>
      </c>
      <c r="B85" s="16" t="s">
        <v>16</v>
      </c>
      <c r="C85" s="16" t="s">
        <v>119</v>
      </c>
      <c r="D85" s="16" t="s">
        <v>135</v>
      </c>
      <c r="E85" s="17">
        <v>0</v>
      </c>
      <c r="F85" s="18"/>
      <c r="G85" s="18"/>
      <c r="H85" s="13">
        <f t="shared" si="7"/>
        <v>0</v>
      </c>
      <c r="I85" s="18"/>
      <c r="J85" s="18"/>
      <c r="K85" s="18"/>
      <c r="L85" s="26">
        <f t="shared" si="4"/>
        <v>0</v>
      </c>
      <c r="M85" s="18"/>
      <c r="N85" s="18"/>
      <c r="O85" s="21">
        <f t="shared" si="5"/>
        <v>0</v>
      </c>
      <c r="P85" s="18"/>
      <c r="Q85" s="26">
        <f t="shared" si="6"/>
        <v>0</v>
      </c>
      <c r="R85" s="18"/>
      <c r="S85" s="18"/>
      <c r="T85" s="21">
        <f t="shared" si="3"/>
        <v>0</v>
      </c>
      <c r="U85" s="18"/>
      <c r="V85" s="17"/>
    </row>
    <row r="86" spans="1:22" ht="24.95" hidden="1" customHeight="1" x14ac:dyDescent="0.25">
      <c r="A86" s="16" t="s">
        <v>69</v>
      </c>
      <c r="B86" s="16" t="s">
        <v>16</v>
      </c>
      <c r="C86" s="16" t="s">
        <v>119</v>
      </c>
      <c r="D86" s="16" t="s">
        <v>70</v>
      </c>
      <c r="E86" s="17">
        <v>0</v>
      </c>
      <c r="F86" s="18"/>
      <c r="G86" s="18"/>
      <c r="H86" s="13">
        <f t="shared" si="7"/>
        <v>0</v>
      </c>
      <c r="I86" s="18"/>
      <c r="J86" s="18"/>
      <c r="K86" s="18"/>
      <c r="L86" s="26">
        <f t="shared" si="4"/>
        <v>0</v>
      </c>
      <c r="M86" s="18"/>
      <c r="N86" s="18"/>
      <c r="O86" s="21">
        <f t="shared" si="5"/>
        <v>0</v>
      </c>
      <c r="P86" s="18"/>
      <c r="Q86" s="26">
        <f t="shared" si="6"/>
        <v>0</v>
      </c>
      <c r="R86" s="18"/>
      <c r="S86" s="18"/>
      <c r="T86" s="21">
        <f t="shared" si="3"/>
        <v>0</v>
      </c>
      <c r="U86" s="18"/>
      <c r="V86" s="17"/>
    </row>
    <row r="87" spans="1:22" ht="12.5" hidden="1" customHeight="1" x14ac:dyDescent="0.25">
      <c r="A87" s="16" t="s">
        <v>136</v>
      </c>
      <c r="B87" s="16" t="s">
        <v>16</v>
      </c>
      <c r="C87" s="16" t="s">
        <v>119</v>
      </c>
      <c r="D87" s="16" t="s">
        <v>137</v>
      </c>
      <c r="E87" s="17">
        <v>0</v>
      </c>
      <c r="F87" s="18"/>
      <c r="G87" s="18"/>
      <c r="H87" s="13">
        <f t="shared" si="7"/>
        <v>0</v>
      </c>
      <c r="I87" s="18"/>
      <c r="J87" s="18"/>
      <c r="K87" s="18"/>
      <c r="L87" s="26">
        <f t="shared" si="4"/>
        <v>0</v>
      </c>
      <c r="M87" s="18"/>
      <c r="N87" s="18"/>
      <c r="O87" s="21">
        <f t="shared" si="5"/>
        <v>0</v>
      </c>
      <c r="P87" s="18"/>
      <c r="Q87" s="26">
        <f t="shared" si="6"/>
        <v>0</v>
      </c>
      <c r="R87" s="18"/>
      <c r="S87" s="18"/>
      <c r="T87" s="21">
        <f t="shared" si="3"/>
        <v>0</v>
      </c>
      <c r="U87" s="18"/>
      <c r="V87" s="17"/>
    </row>
    <row r="88" spans="1:22" ht="24.95" hidden="1" customHeight="1" x14ac:dyDescent="0.25">
      <c r="A88" s="16" t="s">
        <v>138</v>
      </c>
      <c r="B88" s="16" t="s">
        <v>16</v>
      </c>
      <c r="C88" s="16" t="s">
        <v>119</v>
      </c>
      <c r="D88" s="16" t="s">
        <v>139</v>
      </c>
      <c r="E88" s="17">
        <v>0</v>
      </c>
      <c r="F88" s="18"/>
      <c r="G88" s="18"/>
      <c r="H88" s="13">
        <f t="shared" si="7"/>
        <v>0</v>
      </c>
      <c r="I88" s="18"/>
      <c r="J88" s="18"/>
      <c r="K88" s="18"/>
      <c r="L88" s="26">
        <f t="shared" si="4"/>
        <v>0</v>
      </c>
      <c r="M88" s="18"/>
      <c r="N88" s="18"/>
      <c r="O88" s="21">
        <f t="shared" si="5"/>
        <v>0</v>
      </c>
      <c r="P88" s="18"/>
      <c r="Q88" s="26">
        <f t="shared" si="6"/>
        <v>0</v>
      </c>
      <c r="R88" s="18"/>
      <c r="S88" s="18"/>
      <c r="T88" s="21">
        <f t="shared" si="3"/>
        <v>0</v>
      </c>
      <c r="U88" s="18"/>
      <c r="V88" s="17"/>
    </row>
    <row r="89" spans="1:22" ht="24.95" hidden="1" customHeight="1" x14ac:dyDescent="0.25">
      <c r="A89" s="16" t="s">
        <v>140</v>
      </c>
      <c r="B89" s="16" t="s">
        <v>16</v>
      </c>
      <c r="C89" s="16" t="s">
        <v>119</v>
      </c>
      <c r="D89" s="16" t="s">
        <v>141</v>
      </c>
      <c r="E89" s="17">
        <v>0</v>
      </c>
      <c r="F89" s="18"/>
      <c r="G89" s="18"/>
      <c r="H89" s="13">
        <f t="shared" si="7"/>
        <v>0</v>
      </c>
      <c r="I89" s="18"/>
      <c r="J89" s="18"/>
      <c r="K89" s="18"/>
      <c r="L89" s="26">
        <f t="shared" si="4"/>
        <v>0</v>
      </c>
      <c r="M89" s="18"/>
      <c r="N89" s="18"/>
      <c r="O89" s="21">
        <f t="shared" si="5"/>
        <v>0</v>
      </c>
      <c r="P89" s="18"/>
      <c r="Q89" s="26">
        <f t="shared" si="6"/>
        <v>0</v>
      </c>
      <c r="R89" s="18"/>
      <c r="S89" s="18"/>
      <c r="T89" s="21">
        <f t="shared" si="3"/>
        <v>0</v>
      </c>
      <c r="U89" s="18"/>
      <c r="V89" s="17"/>
    </row>
    <row r="90" spans="1:22" s="24" customFormat="1" ht="24.95" hidden="1" customHeight="1" x14ac:dyDescent="0.25">
      <c r="A90" s="20" t="s">
        <v>142</v>
      </c>
      <c r="B90" s="20" t="s">
        <v>16</v>
      </c>
      <c r="C90" s="20" t="s">
        <v>119</v>
      </c>
      <c r="D90" s="20" t="s">
        <v>143</v>
      </c>
      <c r="E90" s="21">
        <v>0</v>
      </c>
      <c r="F90" s="22"/>
      <c r="G90" s="22"/>
      <c r="H90" s="13">
        <f t="shared" si="7"/>
        <v>0</v>
      </c>
      <c r="I90" s="22"/>
      <c r="J90" s="22"/>
      <c r="K90" s="22"/>
      <c r="L90" s="26">
        <f t="shared" si="4"/>
        <v>0</v>
      </c>
      <c r="M90" s="22"/>
      <c r="N90" s="22"/>
      <c r="O90" s="21">
        <f t="shared" si="5"/>
        <v>0</v>
      </c>
      <c r="P90" s="22"/>
      <c r="Q90" s="26">
        <f t="shared" si="6"/>
        <v>0</v>
      </c>
      <c r="R90" s="22"/>
      <c r="S90" s="22"/>
      <c r="T90" s="21">
        <f t="shared" si="3"/>
        <v>0</v>
      </c>
      <c r="U90" s="22"/>
      <c r="V90" s="17"/>
    </row>
    <row r="91" spans="1:22" s="24" customFormat="1" ht="12.5" hidden="1" customHeight="1" x14ac:dyDescent="0.25">
      <c r="A91" s="20" t="s">
        <v>144</v>
      </c>
      <c r="B91" s="20" t="s">
        <v>145</v>
      </c>
      <c r="C91" s="20" t="s">
        <v>16</v>
      </c>
      <c r="D91" s="20" t="s">
        <v>16</v>
      </c>
      <c r="E91" s="21">
        <v>0</v>
      </c>
      <c r="F91" s="22"/>
      <c r="G91" s="22"/>
      <c r="H91" s="13">
        <f t="shared" si="7"/>
        <v>0</v>
      </c>
      <c r="I91" s="22"/>
      <c r="J91" s="22"/>
      <c r="K91" s="22"/>
      <c r="L91" s="26">
        <f t="shared" si="4"/>
        <v>0</v>
      </c>
      <c r="M91" s="22"/>
      <c r="N91" s="22"/>
      <c r="O91" s="21">
        <f t="shared" si="5"/>
        <v>0</v>
      </c>
      <c r="P91" s="22"/>
      <c r="Q91" s="26">
        <f t="shared" si="6"/>
        <v>0</v>
      </c>
      <c r="R91" s="22"/>
      <c r="S91" s="22"/>
      <c r="T91" s="21">
        <f t="shared" si="3"/>
        <v>0</v>
      </c>
      <c r="U91" s="22"/>
      <c r="V91" s="17"/>
    </row>
    <row r="92" spans="1:22" s="24" customFormat="1" ht="24.95" hidden="1" customHeight="1" x14ac:dyDescent="0.25">
      <c r="A92" s="20" t="s">
        <v>146</v>
      </c>
      <c r="B92" s="20" t="s">
        <v>147</v>
      </c>
      <c r="C92" s="20" t="s">
        <v>16</v>
      </c>
      <c r="D92" s="20" t="s">
        <v>16</v>
      </c>
      <c r="E92" s="21">
        <v>0</v>
      </c>
      <c r="F92" s="22"/>
      <c r="G92" s="22"/>
      <c r="H92" s="13">
        <f t="shared" si="7"/>
        <v>0</v>
      </c>
      <c r="I92" s="22"/>
      <c r="J92" s="22"/>
      <c r="K92" s="22"/>
      <c r="L92" s="26">
        <f t="shared" si="4"/>
        <v>0</v>
      </c>
      <c r="M92" s="22"/>
      <c r="N92" s="22"/>
      <c r="O92" s="21">
        <f t="shared" si="5"/>
        <v>0</v>
      </c>
      <c r="P92" s="22"/>
      <c r="Q92" s="26">
        <f t="shared" si="6"/>
        <v>0</v>
      </c>
      <c r="R92" s="22"/>
      <c r="S92" s="22"/>
      <c r="T92" s="21">
        <f t="shared" si="3"/>
        <v>0</v>
      </c>
      <c r="U92" s="22"/>
      <c r="V92" s="17"/>
    </row>
    <row r="93" spans="1:22" s="24" customFormat="1" ht="24.95" hidden="1" customHeight="1" x14ac:dyDescent="0.25">
      <c r="A93" s="20" t="s">
        <v>148</v>
      </c>
      <c r="B93" s="20" t="s">
        <v>149</v>
      </c>
      <c r="C93" s="20" t="s">
        <v>16</v>
      </c>
      <c r="D93" s="20" t="s">
        <v>16</v>
      </c>
      <c r="E93" s="21">
        <f>E94+E107+E134+E142</f>
        <v>19100885.5</v>
      </c>
      <c r="F93" s="22"/>
      <c r="G93" s="22"/>
      <c r="H93" s="13">
        <f t="shared" si="7"/>
        <v>19100885.5</v>
      </c>
      <c r="I93" s="22"/>
      <c r="J93" s="22"/>
      <c r="K93" s="22"/>
      <c r="L93" s="26">
        <f t="shared" si="4"/>
        <v>19100885.5</v>
      </c>
      <c r="M93" s="22"/>
      <c r="N93" s="22"/>
      <c r="O93" s="21">
        <f t="shared" si="5"/>
        <v>19100885.5</v>
      </c>
      <c r="P93" s="22"/>
      <c r="Q93" s="26">
        <f t="shared" si="6"/>
        <v>19100885.5</v>
      </c>
      <c r="R93" s="22"/>
      <c r="S93" s="22"/>
      <c r="T93" s="21">
        <f t="shared" si="3"/>
        <v>19100885.5</v>
      </c>
      <c r="U93" s="22"/>
      <c r="V93" s="17"/>
    </row>
    <row r="94" spans="1:22" s="24" customFormat="1" ht="49.85" hidden="1" customHeight="1" x14ac:dyDescent="0.25">
      <c r="A94" s="20" t="s">
        <v>150</v>
      </c>
      <c r="B94" s="20" t="s">
        <v>86</v>
      </c>
      <c r="C94" s="20" t="s">
        <v>151</v>
      </c>
      <c r="D94" s="20" t="s">
        <v>16</v>
      </c>
      <c r="E94" s="21">
        <f>E95+E96+E97+E98+E99+E100+E103+E104+E105+E106</f>
        <v>0</v>
      </c>
      <c r="F94" s="22"/>
      <c r="G94" s="22"/>
      <c r="H94" s="13">
        <f t="shared" si="7"/>
        <v>0</v>
      </c>
      <c r="I94" s="22"/>
      <c r="J94" s="22"/>
      <c r="K94" s="22"/>
      <c r="L94" s="26">
        <f t="shared" si="4"/>
        <v>0</v>
      </c>
      <c r="M94" s="22"/>
      <c r="N94" s="22"/>
      <c r="O94" s="21">
        <f t="shared" si="5"/>
        <v>0</v>
      </c>
      <c r="P94" s="22"/>
      <c r="Q94" s="26">
        <f t="shared" si="6"/>
        <v>0</v>
      </c>
      <c r="R94" s="22"/>
      <c r="S94" s="22"/>
      <c r="T94" s="21">
        <f t="shared" si="3"/>
        <v>0</v>
      </c>
      <c r="U94" s="22"/>
      <c r="V94" s="17"/>
    </row>
    <row r="95" spans="1:22" ht="12.5" hidden="1" customHeight="1" x14ac:dyDescent="0.25">
      <c r="A95" s="16" t="s">
        <v>152</v>
      </c>
      <c r="B95" s="16" t="s">
        <v>16</v>
      </c>
      <c r="C95" s="16" t="s">
        <v>151</v>
      </c>
      <c r="D95" s="16" t="s">
        <v>68</v>
      </c>
      <c r="E95" s="17">
        <v>0</v>
      </c>
      <c r="F95" s="18"/>
      <c r="G95" s="18"/>
      <c r="H95" s="13">
        <f t="shared" si="7"/>
        <v>0</v>
      </c>
      <c r="I95" s="18"/>
      <c r="J95" s="18"/>
      <c r="K95" s="18"/>
      <c r="L95" s="26">
        <f t="shared" si="4"/>
        <v>0</v>
      </c>
      <c r="M95" s="18"/>
      <c r="N95" s="18"/>
      <c r="O95" s="21">
        <f t="shared" si="5"/>
        <v>0</v>
      </c>
      <c r="P95" s="18"/>
      <c r="Q95" s="26">
        <f t="shared" si="6"/>
        <v>0</v>
      </c>
      <c r="R95" s="18"/>
      <c r="S95" s="18"/>
      <c r="T95" s="21">
        <f t="shared" ref="T95:T158" si="8">Q95-(R95+S95)</f>
        <v>0</v>
      </c>
      <c r="U95" s="18"/>
      <c r="V95" s="17"/>
    </row>
    <row r="96" spans="1:22" ht="12.5" hidden="1" customHeight="1" x14ac:dyDescent="0.25">
      <c r="A96" s="16" t="s">
        <v>153</v>
      </c>
      <c r="B96" s="16" t="s">
        <v>16</v>
      </c>
      <c r="C96" s="16" t="s">
        <v>151</v>
      </c>
      <c r="D96" s="16" t="s">
        <v>154</v>
      </c>
      <c r="E96" s="17">
        <v>0</v>
      </c>
      <c r="F96" s="18"/>
      <c r="G96" s="18"/>
      <c r="H96" s="13">
        <f t="shared" si="7"/>
        <v>0</v>
      </c>
      <c r="I96" s="18"/>
      <c r="J96" s="18"/>
      <c r="K96" s="18"/>
      <c r="L96" s="26">
        <f t="shared" ref="L96:L160" si="9">H96+K96</f>
        <v>0</v>
      </c>
      <c r="M96" s="18"/>
      <c r="N96" s="18"/>
      <c r="O96" s="21">
        <f t="shared" ref="O96:O107" si="10">L96-(M96+N96)</f>
        <v>0</v>
      </c>
      <c r="P96" s="18"/>
      <c r="Q96" s="26">
        <f t="shared" ref="Q96:Q106" si="11">L96+P96</f>
        <v>0</v>
      </c>
      <c r="R96" s="18"/>
      <c r="S96" s="18"/>
      <c r="T96" s="21">
        <f t="shared" si="8"/>
        <v>0</v>
      </c>
      <c r="U96" s="18"/>
      <c r="V96" s="17"/>
    </row>
    <row r="97" spans="1:22" ht="12.5" hidden="1" customHeight="1" x14ac:dyDescent="0.25">
      <c r="A97" s="16" t="s">
        <v>75</v>
      </c>
      <c r="B97" s="16" t="s">
        <v>16</v>
      </c>
      <c r="C97" s="16" t="s">
        <v>151</v>
      </c>
      <c r="D97" s="16" t="s">
        <v>76</v>
      </c>
      <c r="E97" s="17">
        <v>0</v>
      </c>
      <c r="F97" s="18"/>
      <c r="G97" s="18"/>
      <c r="H97" s="13">
        <f t="shared" ref="H97:H161" si="12">E97+G97</f>
        <v>0</v>
      </c>
      <c r="I97" s="18"/>
      <c r="J97" s="18"/>
      <c r="K97" s="18"/>
      <c r="L97" s="26">
        <f t="shared" si="9"/>
        <v>0</v>
      </c>
      <c r="M97" s="18"/>
      <c r="N97" s="18"/>
      <c r="O97" s="21">
        <f t="shared" si="10"/>
        <v>0</v>
      </c>
      <c r="P97" s="18"/>
      <c r="Q97" s="26">
        <f t="shared" si="11"/>
        <v>0</v>
      </c>
      <c r="R97" s="18"/>
      <c r="S97" s="18"/>
      <c r="T97" s="21">
        <f t="shared" si="8"/>
        <v>0</v>
      </c>
      <c r="U97" s="18"/>
      <c r="V97" s="17"/>
    </row>
    <row r="98" spans="1:22" ht="12.5" hidden="1" customHeight="1" x14ac:dyDescent="0.25">
      <c r="A98" s="16" t="s">
        <v>60</v>
      </c>
      <c r="B98" s="16" t="s">
        <v>16</v>
      </c>
      <c r="C98" s="16" t="s">
        <v>151</v>
      </c>
      <c r="D98" s="16" t="s">
        <v>62</v>
      </c>
      <c r="E98" s="17">
        <v>0</v>
      </c>
      <c r="F98" s="18"/>
      <c r="G98" s="18"/>
      <c r="H98" s="13">
        <f t="shared" si="12"/>
        <v>0</v>
      </c>
      <c r="I98" s="18"/>
      <c r="J98" s="18"/>
      <c r="K98" s="18"/>
      <c r="L98" s="26">
        <f t="shared" si="9"/>
        <v>0</v>
      </c>
      <c r="M98" s="18"/>
      <c r="N98" s="18"/>
      <c r="O98" s="21">
        <f t="shared" si="10"/>
        <v>0</v>
      </c>
      <c r="P98" s="18"/>
      <c r="Q98" s="26">
        <f t="shared" si="11"/>
        <v>0</v>
      </c>
      <c r="R98" s="18"/>
      <c r="S98" s="18"/>
      <c r="T98" s="21">
        <f t="shared" si="8"/>
        <v>0</v>
      </c>
      <c r="U98" s="18"/>
      <c r="V98" s="17"/>
    </row>
    <row r="99" spans="1:22" ht="12.5" hidden="1" customHeight="1" x14ac:dyDescent="0.25">
      <c r="A99" s="16" t="s">
        <v>155</v>
      </c>
      <c r="B99" s="16" t="s">
        <v>16</v>
      </c>
      <c r="C99" s="16" t="s">
        <v>151</v>
      </c>
      <c r="D99" s="16" t="s">
        <v>156</v>
      </c>
      <c r="E99" s="17">
        <v>0</v>
      </c>
      <c r="F99" s="18"/>
      <c r="G99" s="18"/>
      <c r="H99" s="13">
        <f t="shared" si="12"/>
        <v>0</v>
      </c>
      <c r="I99" s="18"/>
      <c r="J99" s="18"/>
      <c r="K99" s="18"/>
      <c r="L99" s="26">
        <f t="shared" si="9"/>
        <v>0</v>
      </c>
      <c r="M99" s="18"/>
      <c r="N99" s="18"/>
      <c r="O99" s="21">
        <f t="shared" si="10"/>
        <v>0</v>
      </c>
      <c r="P99" s="18"/>
      <c r="Q99" s="26">
        <f t="shared" si="11"/>
        <v>0</v>
      </c>
      <c r="R99" s="18"/>
      <c r="S99" s="18"/>
      <c r="T99" s="21">
        <f t="shared" si="8"/>
        <v>0</v>
      </c>
      <c r="U99" s="18"/>
      <c r="V99" s="17"/>
    </row>
    <row r="100" spans="1:22" ht="12.5" hidden="1" customHeight="1" x14ac:dyDescent="0.25">
      <c r="A100" s="16" t="s">
        <v>157</v>
      </c>
      <c r="B100" s="16" t="s">
        <v>16</v>
      </c>
      <c r="C100" s="16" t="s">
        <v>151</v>
      </c>
      <c r="D100" s="16" t="s">
        <v>158</v>
      </c>
      <c r="E100" s="17">
        <v>0</v>
      </c>
      <c r="F100" s="18"/>
      <c r="G100" s="18"/>
      <c r="H100" s="13">
        <f t="shared" si="12"/>
        <v>0</v>
      </c>
      <c r="I100" s="18"/>
      <c r="J100" s="18"/>
      <c r="K100" s="18"/>
      <c r="L100" s="26">
        <f t="shared" si="9"/>
        <v>0</v>
      </c>
      <c r="M100" s="18"/>
      <c r="N100" s="18"/>
      <c r="O100" s="21">
        <f t="shared" si="10"/>
        <v>0</v>
      </c>
      <c r="P100" s="18"/>
      <c r="Q100" s="26">
        <f t="shared" si="11"/>
        <v>0</v>
      </c>
      <c r="R100" s="18"/>
      <c r="S100" s="18"/>
      <c r="T100" s="21">
        <f t="shared" si="8"/>
        <v>0</v>
      </c>
      <c r="U100" s="18"/>
      <c r="V100" s="17"/>
    </row>
    <row r="101" spans="1:22" ht="12.5" hidden="1" customHeight="1" x14ac:dyDescent="0.25">
      <c r="A101" s="16" t="s">
        <v>159</v>
      </c>
      <c r="B101" s="16" t="s">
        <v>16</v>
      </c>
      <c r="C101" s="16" t="s">
        <v>151</v>
      </c>
      <c r="D101" s="16" t="s">
        <v>158</v>
      </c>
      <c r="E101" s="17">
        <v>0</v>
      </c>
      <c r="F101" s="18"/>
      <c r="G101" s="18"/>
      <c r="H101" s="13">
        <f t="shared" si="12"/>
        <v>0</v>
      </c>
      <c r="I101" s="18"/>
      <c r="J101" s="18"/>
      <c r="K101" s="18"/>
      <c r="L101" s="26">
        <f t="shared" si="9"/>
        <v>0</v>
      </c>
      <c r="M101" s="18"/>
      <c r="N101" s="18"/>
      <c r="O101" s="21">
        <f t="shared" si="10"/>
        <v>0</v>
      </c>
      <c r="P101" s="18"/>
      <c r="Q101" s="26">
        <f t="shared" si="11"/>
        <v>0</v>
      </c>
      <c r="R101" s="18"/>
      <c r="S101" s="18"/>
      <c r="T101" s="21">
        <f t="shared" si="8"/>
        <v>0</v>
      </c>
      <c r="U101" s="18"/>
      <c r="V101" s="17"/>
    </row>
    <row r="102" spans="1:22" ht="12.5" hidden="1" customHeight="1" x14ac:dyDescent="0.25">
      <c r="A102" s="16" t="s">
        <v>160</v>
      </c>
      <c r="B102" s="16" t="s">
        <v>16</v>
      </c>
      <c r="C102" s="16" t="s">
        <v>151</v>
      </c>
      <c r="D102" s="16" t="s">
        <v>158</v>
      </c>
      <c r="E102" s="17">
        <v>0</v>
      </c>
      <c r="F102" s="18"/>
      <c r="G102" s="18"/>
      <c r="H102" s="13">
        <f t="shared" si="12"/>
        <v>0</v>
      </c>
      <c r="I102" s="18"/>
      <c r="J102" s="18"/>
      <c r="K102" s="18"/>
      <c r="L102" s="26">
        <f t="shared" si="9"/>
        <v>0</v>
      </c>
      <c r="M102" s="18"/>
      <c r="N102" s="18"/>
      <c r="O102" s="21">
        <f t="shared" si="10"/>
        <v>0</v>
      </c>
      <c r="P102" s="18"/>
      <c r="Q102" s="26">
        <f t="shared" si="11"/>
        <v>0</v>
      </c>
      <c r="R102" s="18"/>
      <c r="S102" s="18"/>
      <c r="T102" s="21">
        <f t="shared" si="8"/>
        <v>0</v>
      </c>
      <c r="U102" s="18"/>
      <c r="V102" s="17"/>
    </row>
    <row r="103" spans="1:22" ht="12.5" hidden="1" customHeight="1" x14ac:dyDescent="0.25">
      <c r="A103" s="16" t="s">
        <v>161</v>
      </c>
      <c r="B103" s="16" t="s">
        <v>16</v>
      </c>
      <c r="C103" s="16" t="s">
        <v>151</v>
      </c>
      <c r="D103" s="16" t="s">
        <v>162</v>
      </c>
      <c r="E103" s="17">
        <v>0</v>
      </c>
      <c r="F103" s="18"/>
      <c r="G103" s="18"/>
      <c r="H103" s="13">
        <f t="shared" si="12"/>
        <v>0</v>
      </c>
      <c r="I103" s="18"/>
      <c r="J103" s="18"/>
      <c r="K103" s="18"/>
      <c r="L103" s="26">
        <f t="shared" si="9"/>
        <v>0</v>
      </c>
      <c r="M103" s="18"/>
      <c r="N103" s="18"/>
      <c r="O103" s="21">
        <f t="shared" si="10"/>
        <v>0</v>
      </c>
      <c r="P103" s="18"/>
      <c r="Q103" s="26">
        <f t="shared" si="11"/>
        <v>0</v>
      </c>
      <c r="R103" s="18"/>
      <c r="S103" s="18"/>
      <c r="T103" s="21">
        <f t="shared" si="8"/>
        <v>0</v>
      </c>
      <c r="U103" s="18"/>
      <c r="V103" s="17"/>
    </row>
    <row r="104" spans="1:22" ht="24.95" hidden="1" customHeight="1" x14ac:dyDescent="0.25">
      <c r="A104" s="16" t="s">
        <v>163</v>
      </c>
      <c r="B104" s="16" t="s">
        <v>16</v>
      </c>
      <c r="C104" s="16" t="s">
        <v>151</v>
      </c>
      <c r="D104" s="16" t="s">
        <v>164</v>
      </c>
      <c r="E104" s="17">
        <v>0</v>
      </c>
      <c r="F104" s="18"/>
      <c r="G104" s="18"/>
      <c r="H104" s="13">
        <f t="shared" si="12"/>
        <v>0</v>
      </c>
      <c r="I104" s="18"/>
      <c r="J104" s="18"/>
      <c r="K104" s="18"/>
      <c r="L104" s="26">
        <f t="shared" si="9"/>
        <v>0</v>
      </c>
      <c r="M104" s="18"/>
      <c r="N104" s="18"/>
      <c r="O104" s="21">
        <f t="shared" si="10"/>
        <v>0</v>
      </c>
      <c r="P104" s="18"/>
      <c r="Q104" s="26">
        <f t="shared" si="11"/>
        <v>0</v>
      </c>
      <c r="R104" s="18"/>
      <c r="S104" s="18"/>
      <c r="T104" s="21">
        <f t="shared" si="8"/>
        <v>0</v>
      </c>
      <c r="U104" s="18"/>
      <c r="V104" s="17"/>
    </row>
    <row r="105" spans="1:22" ht="49.85" hidden="1" customHeight="1" x14ac:dyDescent="0.25">
      <c r="A105" s="16" t="s">
        <v>165</v>
      </c>
      <c r="B105" s="16" t="s">
        <v>16</v>
      </c>
      <c r="C105" s="16" t="s">
        <v>151</v>
      </c>
      <c r="D105" s="16" t="s">
        <v>166</v>
      </c>
      <c r="E105" s="17">
        <v>0</v>
      </c>
      <c r="F105" s="18"/>
      <c r="G105" s="18"/>
      <c r="H105" s="13">
        <f t="shared" si="12"/>
        <v>0</v>
      </c>
      <c r="I105" s="18"/>
      <c r="J105" s="18"/>
      <c r="K105" s="18"/>
      <c r="L105" s="26">
        <f t="shared" si="9"/>
        <v>0</v>
      </c>
      <c r="M105" s="18"/>
      <c r="N105" s="18"/>
      <c r="O105" s="21">
        <f t="shared" si="10"/>
        <v>0</v>
      </c>
      <c r="P105" s="18"/>
      <c r="Q105" s="26">
        <f t="shared" si="11"/>
        <v>0</v>
      </c>
      <c r="R105" s="18"/>
      <c r="S105" s="18"/>
      <c r="T105" s="21">
        <f t="shared" si="8"/>
        <v>0</v>
      </c>
      <c r="U105" s="18"/>
      <c r="V105" s="17"/>
    </row>
    <row r="106" spans="1:22" ht="37.4" hidden="1" customHeight="1" x14ac:dyDescent="0.25">
      <c r="A106" s="16" t="s">
        <v>167</v>
      </c>
      <c r="B106" s="16" t="s">
        <v>16</v>
      </c>
      <c r="C106" s="16" t="s">
        <v>151</v>
      </c>
      <c r="D106" s="16" t="s">
        <v>168</v>
      </c>
      <c r="E106" s="17">
        <v>0</v>
      </c>
      <c r="F106" s="18"/>
      <c r="G106" s="18"/>
      <c r="H106" s="13">
        <f t="shared" si="12"/>
        <v>0</v>
      </c>
      <c r="I106" s="18"/>
      <c r="J106" s="18"/>
      <c r="K106" s="18"/>
      <c r="L106" s="26">
        <f t="shared" si="9"/>
        <v>0</v>
      </c>
      <c r="M106" s="18"/>
      <c r="N106" s="18"/>
      <c r="O106" s="21">
        <f t="shared" si="10"/>
        <v>0</v>
      </c>
      <c r="P106" s="18"/>
      <c r="Q106" s="26">
        <f t="shared" si="11"/>
        <v>0</v>
      </c>
      <c r="R106" s="18"/>
      <c r="S106" s="18"/>
      <c r="T106" s="21">
        <f t="shared" si="8"/>
        <v>0</v>
      </c>
      <c r="U106" s="18"/>
      <c r="V106" s="17"/>
    </row>
    <row r="107" spans="1:22" s="24" customFormat="1" x14ac:dyDescent="0.25">
      <c r="A107" s="20" t="s">
        <v>169</v>
      </c>
      <c r="B107" s="20" t="s">
        <v>88</v>
      </c>
      <c r="C107" s="20" t="s">
        <v>170</v>
      </c>
      <c r="D107" s="20" t="s">
        <v>16</v>
      </c>
      <c r="E107" s="21">
        <f>E109+E110+E111+E112+E113+E114+E115+E116+E118+E122</f>
        <v>19100885.5</v>
      </c>
      <c r="F107" s="21">
        <f t="shared" ref="F107:H107" si="13">F109+F110+F111+F112+F113+F114+F115+F116+F118+F122</f>
        <v>14568073.550000001</v>
      </c>
      <c r="G107" s="21">
        <f t="shared" si="13"/>
        <v>0</v>
      </c>
      <c r="H107" s="25">
        <f t="shared" si="13"/>
        <v>19100885.5</v>
      </c>
      <c r="I107" s="21">
        <f>I109+I110+I111+I112+I113+I114+I115+I116+I118+I122</f>
        <v>20758502.879999999</v>
      </c>
      <c r="J107" s="21">
        <f t="shared" ref="J107:L107" si="14">J109+J110+J111+J112+J113+J114+J115+J116+J118+J122</f>
        <v>-2229429.6800000002</v>
      </c>
      <c r="K107" s="21">
        <f t="shared" si="14"/>
        <v>0</v>
      </c>
      <c r="L107" s="25">
        <f t="shared" si="14"/>
        <v>19100885.5</v>
      </c>
      <c r="M107" s="21">
        <f>M109+M110+M111+M112+M113+M114+M115+M116+M118+M122</f>
        <v>18848279.84</v>
      </c>
      <c r="N107" s="21">
        <f>N109+N110+N111+N112+N113+N114+N115+N116+N118+N122</f>
        <v>190035.5</v>
      </c>
      <c r="O107" s="21">
        <f t="shared" si="10"/>
        <v>62570.160000000149</v>
      </c>
      <c r="P107" s="21">
        <f t="shared" ref="P107:Q107" si="15">P109+P110+P111+P112+P113+P114+P115+P116+P118+P122</f>
        <v>0</v>
      </c>
      <c r="Q107" s="25">
        <f t="shared" si="15"/>
        <v>19100885.5</v>
      </c>
      <c r="R107" s="21">
        <f>R109+R110+R111+R112+R113+R114+R115+R116+R118+R122</f>
        <v>19055820.490000002</v>
      </c>
      <c r="S107" s="21">
        <f>S109+S110+S111+S112+S113+S114+S115+S116+S118+S122</f>
        <v>45065.009999999995</v>
      </c>
      <c r="T107" s="21">
        <f t="shared" si="8"/>
        <v>0</v>
      </c>
      <c r="U107" s="21">
        <f>U109+U110+U111+U112+U113+U114+U115+U116+U118+U122</f>
        <v>0</v>
      </c>
      <c r="V107" s="21"/>
    </row>
    <row r="108" spans="1:22" ht="24.95" x14ac:dyDescent="0.25">
      <c r="A108" s="16" t="s">
        <v>171</v>
      </c>
      <c r="B108" s="16"/>
      <c r="C108" s="28">
        <v>244</v>
      </c>
      <c r="D108" s="28">
        <v>214</v>
      </c>
      <c r="E108" s="17"/>
      <c r="F108" s="17"/>
      <c r="G108" s="17"/>
      <c r="H108" s="26"/>
      <c r="I108" s="17"/>
      <c r="J108" s="17"/>
      <c r="K108" s="17"/>
      <c r="L108" s="26"/>
      <c r="M108" s="17"/>
      <c r="N108" s="17"/>
      <c r="O108" s="17"/>
      <c r="P108" s="17"/>
      <c r="Q108" s="26"/>
      <c r="R108" s="17"/>
      <c r="S108" s="17"/>
      <c r="T108" s="17"/>
      <c r="U108" s="17"/>
      <c r="V108" s="17">
        <v>126145</v>
      </c>
    </row>
    <row r="109" spans="1:22" x14ac:dyDescent="0.25">
      <c r="A109" s="16" t="s">
        <v>172</v>
      </c>
      <c r="B109" s="16" t="s">
        <v>16</v>
      </c>
      <c r="C109" s="16" t="s">
        <v>170</v>
      </c>
      <c r="D109" s="16" t="s">
        <v>173</v>
      </c>
      <c r="E109" s="17">
        <v>335200</v>
      </c>
      <c r="F109" s="18">
        <v>272761.59999999998</v>
      </c>
      <c r="G109" s="18">
        <v>-55200</v>
      </c>
      <c r="H109" s="13">
        <f t="shared" si="12"/>
        <v>280000</v>
      </c>
      <c r="I109" s="18">
        <v>272761.59999999998</v>
      </c>
      <c r="J109" s="18"/>
      <c r="K109" s="18">
        <v>-1329.45</v>
      </c>
      <c r="L109" s="26">
        <f t="shared" si="9"/>
        <v>278670.55</v>
      </c>
      <c r="M109" s="18">
        <v>272761.59999999998</v>
      </c>
      <c r="N109" s="18"/>
      <c r="O109" s="21">
        <f>L109-(M109+N109)</f>
        <v>5908.9500000000116</v>
      </c>
      <c r="P109" s="18">
        <v>0</v>
      </c>
      <c r="Q109" s="26">
        <f t="shared" ref="Q109:Q117" si="16">L109+P109</f>
        <v>278670.55</v>
      </c>
      <c r="R109" s="18">
        <v>272761.59999999998</v>
      </c>
      <c r="S109" s="18"/>
      <c r="T109" s="21">
        <f t="shared" si="8"/>
        <v>5908.9500000000116</v>
      </c>
      <c r="U109" s="18">
        <v>-5908.95</v>
      </c>
      <c r="V109" s="17">
        <v>285000</v>
      </c>
    </row>
    <row r="110" spans="1:22" x14ac:dyDescent="0.25">
      <c r="A110" s="16" t="s">
        <v>152</v>
      </c>
      <c r="B110" s="16" t="s">
        <v>16</v>
      </c>
      <c r="C110" s="16" t="s">
        <v>170</v>
      </c>
      <c r="D110" s="16" t="s">
        <v>68</v>
      </c>
      <c r="E110" s="17">
        <v>0</v>
      </c>
      <c r="F110" s="18"/>
      <c r="G110" s="18"/>
      <c r="H110" s="13">
        <f t="shared" si="12"/>
        <v>0</v>
      </c>
      <c r="I110" s="18"/>
      <c r="J110" s="18"/>
      <c r="K110" s="18"/>
      <c r="L110" s="26">
        <f t="shared" si="9"/>
        <v>0</v>
      </c>
      <c r="M110" s="18"/>
      <c r="N110" s="18"/>
      <c r="O110" s="21">
        <f t="shared" ref="O110:O164" si="17">L110-(M110+N110)</f>
        <v>0</v>
      </c>
      <c r="P110" s="18"/>
      <c r="Q110" s="26">
        <f t="shared" si="16"/>
        <v>0</v>
      </c>
      <c r="R110" s="18">
        <v>0</v>
      </c>
      <c r="S110" s="18"/>
      <c r="T110" s="21">
        <f t="shared" si="8"/>
        <v>0</v>
      </c>
      <c r="U110" s="18"/>
      <c r="V110" s="17">
        <v>0</v>
      </c>
    </row>
    <row r="111" spans="1:22" x14ac:dyDescent="0.25">
      <c r="A111" s="16" t="s">
        <v>174</v>
      </c>
      <c r="B111" s="16" t="s">
        <v>16</v>
      </c>
      <c r="C111" s="16" t="s">
        <v>170</v>
      </c>
      <c r="D111" s="16" t="s">
        <v>175</v>
      </c>
      <c r="E111" s="17">
        <v>2803824.7</v>
      </c>
      <c r="F111" s="18">
        <v>2694163.49</v>
      </c>
      <c r="G111" s="18">
        <v>36161.17</v>
      </c>
      <c r="H111" s="13">
        <f t="shared" si="12"/>
        <v>2839985.87</v>
      </c>
      <c r="I111" s="18">
        <v>2730324.66</v>
      </c>
      <c r="J111" s="18"/>
      <c r="K111" s="18"/>
      <c r="L111" s="26">
        <f t="shared" si="9"/>
        <v>2839985.87</v>
      </c>
      <c r="M111" s="18">
        <v>2730324.66</v>
      </c>
      <c r="N111" s="18"/>
      <c r="O111" s="21">
        <f t="shared" si="17"/>
        <v>109661.20999999996</v>
      </c>
      <c r="P111" s="18">
        <v>-53000</v>
      </c>
      <c r="Q111" s="26">
        <f t="shared" si="16"/>
        <v>2786985.87</v>
      </c>
      <c r="R111" s="18">
        <v>2786985.87</v>
      </c>
      <c r="S111" s="18"/>
      <c r="T111" s="21">
        <f t="shared" si="8"/>
        <v>0</v>
      </c>
      <c r="U111" s="18"/>
      <c r="V111" s="17">
        <v>2633413.85</v>
      </c>
    </row>
    <row r="112" spans="1:22" x14ac:dyDescent="0.25">
      <c r="A112" s="16" t="s">
        <v>153</v>
      </c>
      <c r="B112" s="16" t="s">
        <v>16</v>
      </c>
      <c r="C112" s="16" t="s">
        <v>170</v>
      </c>
      <c r="D112" s="16" t="s">
        <v>154</v>
      </c>
      <c r="E112" s="17">
        <v>0</v>
      </c>
      <c r="F112" s="18">
        <v>0</v>
      </c>
      <c r="G112" s="18"/>
      <c r="H112" s="13">
        <f t="shared" si="12"/>
        <v>0</v>
      </c>
      <c r="I112" s="18">
        <v>0</v>
      </c>
      <c r="J112" s="18"/>
      <c r="K112" s="18"/>
      <c r="L112" s="26">
        <f t="shared" si="9"/>
        <v>0</v>
      </c>
      <c r="M112" s="18">
        <v>0</v>
      </c>
      <c r="N112" s="18"/>
      <c r="O112" s="21">
        <f t="shared" si="17"/>
        <v>0</v>
      </c>
      <c r="P112" s="18"/>
      <c r="Q112" s="26">
        <f t="shared" si="16"/>
        <v>0</v>
      </c>
      <c r="R112" s="18"/>
      <c r="S112" s="18"/>
      <c r="T112" s="21">
        <f t="shared" si="8"/>
        <v>0</v>
      </c>
      <c r="U112" s="18"/>
      <c r="V112" s="17"/>
    </row>
    <row r="113" spans="1:24" x14ac:dyDescent="0.25">
      <c r="A113" s="16" t="s">
        <v>75</v>
      </c>
      <c r="B113" s="16" t="s">
        <v>16</v>
      </c>
      <c r="C113" s="16" t="s">
        <v>170</v>
      </c>
      <c r="D113" s="16" t="s">
        <v>76</v>
      </c>
      <c r="E113" s="17">
        <v>4420000</v>
      </c>
      <c r="F113" s="18">
        <v>4313460.0999999996</v>
      </c>
      <c r="G113" s="18">
        <v>0</v>
      </c>
      <c r="H113" s="13">
        <f t="shared" si="12"/>
        <v>4420000</v>
      </c>
      <c r="I113" s="18">
        <v>4313460.0999999996</v>
      </c>
      <c r="J113" s="18"/>
      <c r="K113" s="18">
        <v>0</v>
      </c>
      <c r="L113" s="26">
        <f t="shared" si="9"/>
        <v>4420000</v>
      </c>
      <c r="M113" s="18">
        <v>4313460.0999999996</v>
      </c>
      <c r="N113" s="18">
        <v>53145.5</v>
      </c>
      <c r="O113" s="21">
        <f>L113-(M113+N113)</f>
        <v>53394.400000000373</v>
      </c>
      <c r="P113" s="18">
        <v>-53394.400000000001</v>
      </c>
      <c r="Q113" s="26">
        <f t="shared" si="16"/>
        <v>4366605.5999999996</v>
      </c>
      <c r="R113" s="18">
        <v>4366605.0999999996</v>
      </c>
      <c r="S113" s="18"/>
      <c r="T113" s="21">
        <f t="shared" si="8"/>
        <v>0.5</v>
      </c>
      <c r="U113" s="18">
        <v>-0.5</v>
      </c>
      <c r="V113" s="17">
        <v>6234714.96</v>
      </c>
    </row>
    <row r="114" spans="1:24" x14ac:dyDescent="0.25">
      <c r="A114" s="16" t="s">
        <v>60</v>
      </c>
      <c r="B114" s="16" t="s">
        <v>16</v>
      </c>
      <c r="C114" s="16" t="s">
        <v>170</v>
      </c>
      <c r="D114" s="16" t="s">
        <v>62</v>
      </c>
      <c r="E114" s="17">
        <v>1706005</v>
      </c>
      <c r="F114" s="18">
        <v>1696666.76</v>
      </c>
      <c r="G114" s="18">
        <v>150000</v>
      </c>
      <c r="H114" s="13">
        <f t="shared" si="12"/>
        <v>1856005</v>
      </c>
      <c r="I114" s="18">
        <f>1586540.32+448894.36</f>
        <v>2035434.6800000002</v>
      </c>
      <c r="J114" s="18">
        <v>-179429.68</v>
      </c>
      <c r="K114" s="18"/>
      <c r="L114" s="26">
        <f t="shared" si="9"/>
        <v>1856005</v>
      </c>
      <c r="M114" s="18">
        <f>1900322.62+8000</f>
        <v>1908322.62</v>
      </c>
      <c r="N114" s="18">
        <f>16200+18000</f>
        <v>34200</v>
      </c>
      <c r="O114" s="21">
        <f t="shared" si="17"/>
        <v>-86517.620000000112</v>
      </c>
      <c r="P114" s="18">
        <v>86517.62</v>
      </c>
      <c r="Q114" s="26">
        <f t="shared" si="16"/>
        <v>1942522.62</v>
      </c>
      <c r="R114" s="18">
        <v>1955131.15</v>
      </c>
      <c r="S114" s="18"/>
      <c r="T114" s="21">
        <f t="shared" si="8"/>
        <v>-12608.529999999795</v>
      </c>
      <c r="U114" s="18">
        <v>12608.53</v>
      </c>
      <c r="V114" s="17">
        <v>3131910</v>
      </c>
    </row>
    <row r="115" spans="1:24" x14ac:dyDescent="0.25">
      <c r="A115" s="16" t="s">
        <v>176</v>
      </c>
      <c r="B115" s="16" t="s">
        <v>16</v>
      </c>
      <c r="C115" s="16" t="s">
        <v>170</v>
      </c>
      <c r="D115" s="16" t="s">
        <v>177</v>
      </c>
      <c r="E115" s="17">
        <v>0</v>
      </c>
      <c r="F115" s="18"/>
      <c r="G115" s="18"/>
      <c r="H115" s="13">
        <f t="shared" si="12"/>
        <v>0</v>
      </c>
      <c r="I115" s="18"/>
      <c r="J115" s="18"/>
      <c r="K115" s="18"/>
      <c r="L115" s="26">
        <f t="shared" si="9"/>
        <v>0</v>
      </c>
      <c r="M115" s="18"/>
      <c r="N115" s="18"/>
      <c r="O115" s="21">
        <f t="shared" si="17"/>
        <v>0</v>
      </c>
      <c r="P115" s="18"/>
      <c r="Q115" s="26">
        <f t="shared" si="16"/>
        <v>0</v>
      </c>
      <c r="R115" s="18"/>
      <c r="S115" s="18"/>
      <c r="T115" s="21">
        <f t="shared" si="8"/>
        <v>0</v>
      </c>
      <c r="U115" s="18"/>
      <c r="V115" s="17"/>
    </row>
    <row r="116" spans="1:24" x14ac:dyDescent="0.25">
      <c r="A116" s="16" t="s">
        <v>155</v>
      </c>
      <c r="B116" s="16" t="s">
        <v>16</v>
      </c>
      <c r="C116" s="16" t="s">
        <v>170</v>
      </c>
      <c r="D116" s="16" t="s">
        <v>156</v>
      </c>
      <c r="E116" s="17">
        <v>0</v>
      </c>
      <c r="F116" s="18"/>
      <c r="G116" s="18"/>
      <c r="H116" s="13">
        <f t="shared" si="12"/>
        <v>0</v>
      </c>
      <c r="I116" s="18"/>
      <c r="J116" s="18"/>
      <c r="K116" s="18"/>
      <c r="L116" s="26">
        <f t="shared" si="9"/>
        <v>0</v>
      </c>
      <c r="M116" s="18"/>
      <c r="N116" s="18"/>
      <c r="O116" s="21">
        <f t="shared" si="17"/>
        <v>0</v>
      </c>
      <c r="P116" s="18"/>
      <c r="Q116" s="26">
        <f t="shared" si="16"/>
        <v>0</v>
      </c>
      <c r="R116" s="18"/>
      <c r="S116" s="18"/>
      <c r="T116" s="21">
        <f t="shared" si="8"/>
        <v>0</v>
      </c>
      <c r="U116" s="18"/>
      <c r="V116" s="17"/>
    </row>
    <row r="117" spans="1:24" ht="37.4" hidden="1" customHeight="1" x14ac:dyDescent="0.25">
      <c r="A117" s="16" t="s">
        <v>178</v>
      </c>
      <c r="B117" s="16" t="s">
        <v>16</v>
      </c>
      <c r="C117" s="16" t="s">
        <v>170</v>
      </c>
      <c r="D117" s="16" t="s">
        <v>179</v>
      </c>
      <c r="E117" s="17">
        <v>0</v>
      </c>
      <c r="F117" s="18"/>
      <c r="G117" s="18"/>
      <c r="H117" s="13">
        <f t="shared" si="12"/>
        <v>0</v>
      </c>
      <c r="I117" s="18"/>
      <c r="J117" s="18"/>
      <c r="K117" s="18"/>
      <c r="L117" s="26">
        <f t="shared" si="9"/>
        <v>0</v>
      </c>
      <c r="M117" s="18"/>
      <c r="N117" s="18"/>
      <c r="O117" s="21">
        <f t="shared" si="17"/>
        <v>0</v>
      </c>
      <c r="P117" s="18"/>
      <c r="Q117" s="26">
        <f t="shared" si="16"/>
        <v>0</v>
      </c>
      <c r="R117" s="18"/>
      <c r="S117" s="18"/>
      <c r="T117" s="21">
        <f t="shared" si="8"/>
        <v>0</v>
      </c>
      <c r="U117" s="18"/>
      <c r="V117" s="17"/>
    </row>
    <row r="118" spans="1:24" s="15" customFormat="1" ht="13.15" x14ac:dyDescent="0.25">
      <c r="A118" s="10" t="s">
        <v>157</v>
      </c>
      <c r="B118" s="10" t="s">
        <v>16</v>
      </c>
      <c r="C118" s="10" t="s">
        <v>170</v>
      </c>
      <c r="D118" s="10" t="s">
        <v>158</v>
      </c>
      <c r="E118" s="11">
        <f>E119+E120</f>
        <v>136000</v>
      </c>
      <c r="F118" s="11">
        <f t="shared" ref="F118:H118" si="18">F119+F120</f>
        <v>0</v>
      </c>
      <c r="G118" s="11">
        <f t="shared" si="18"/>
        <v>0</v>
      </c>
      <c r="H118" s="29">
        <f t="shared" si="18"/>
        <v>136000</v>
      </c>
      <c r="I118" s="11">
        <f>I119+I120</f>
        <v>74275</v>
      </c>
      <c r="J118" s="11">
        <f t="shared" ref="J118:L118" si="19">J119+J120</f>
        <v>0</v>
      </c>
      <c r="K118" s="11">
        <f t="shared" si="19"/>
        <v>0</v>
      </c>
      <c r="L118" s="30">
        <f t="shared" si="19"/>
        <v>136000</v>
      </c>
      <c r="M118" s="11">
        <f>M119+M120</f>
        <v>117599</v>
      </c>
      <c r="N118" s="11">
        <f>N119+N120</f>
        <v>27000</v>
      </c>
      <c r="O118" s="21">
        <f t="shared" si="17"/>
        <v>-8599</v>
      </c>
      <c r="P118" s="11">
        <f t="shared" ref="P118:Q118" si="20">P119+P120</f>
        <v>8599</v>
      </c>
      <c r="Q118" s="30">
        <f t="shared" si="20"/>
        <v>144599</v>
      </c>
      <c r="R118" s="11">
        <f>R119+R120</f>
        <v>143198</v>
      </c>
      <c r="S118" s="11">
        <f>S119+S120</f>
        <v>0</v>
      </c>
      <c r="T118" s="21">
        <f t="shared" si="8"/>
        <v>1401</v>
      </c>
      <c r="U118" s="11">
        <f t="shared" ref="U118" si="21">U119+U120</f>
        <v>-1401</v>
      </c>
      <c r="V118" s="31"/>
    </row>
    <row r="119" spans="1:24" x14ac:dyDescent="0.25">
      <c r="A119" s="16" t="s">
        <v>159</v>
      </c>
      <c r="B119" s="16" t="s">
        <v>16</v>
      </c>
      <c r="C119" s="16" t="s">
        <v>170</v>
      </c>
      <c r="D119" s="16" t="s">
        <v>158</v>
      </c>
      <c r="E119" s="17">
        <v>123000</v>
      </c>
      <c r="F119" s="18">
        <v>0</v>
      </c>
      <c r="G119" s="18"/>
      <c r="H119" s="13">
        <f t="shared" si="12"/>
        <v>123000</v>
      </c>
      <c r="I119" s="18">
        <f>7700+66575</f>
        <v>74275</v>
      </c>
      <c r="J119" s="18"/>
      <c r="K119" s="18"/>
      <c r="L119" s="26">
        <f t="shared" si="9"/>
        <v>123000</v>
      </c>
      <c r="M119" s="18">
        <v>117599</v>
      </c>
      <c r="N119" s="18">
        <v>27000</v>
      </c>
      <c r="O119" s="21">
        <f t="shared" si="17"/>
        <v>-21599</v>
      </c>
      <c r="P119" s="18">
        <v>21599</v>
      </c>
      <c r="Q119" s="26">
        <f t="shared" ref="Q119:Q121" si="22">L119+P119</f>
        <v>144599</v>
      </c>
      <c r="R119" s="18">
        <v>143198</v>
      </c>
      <c r="S119" s="18"/>
      <c r="T119" s="21">
        <f t="shared" si="8"/>
        <v>1401</v>
      </c>
      <c r="U119" s="18">
        <v>-1401</v>
      </c>
      <c r="V119" s="17">
        <v>771250</v>
      </c>
    </row>
    <row r="120" spans="1:24" x14ac:dyDescent="0.25">
      <c r="A120" s="16" t="s">
        <v>160</v>
      </c>
      <c r="B120" s="16" t="s">
        <v>16</v>
      </c>
      <c r="C120" s="16" t="s">
        <v>170</v>
      </c>
      <c r="D120" s="16" t="s">
        <v>158</v>
      </c>
      <c r="E120" s="17">
        <v>13000</v>
      </c>
      <c r="F120" s="18">
        <v>0</v>
      </c>
      <c r="G120" s="18"/>
      <c r="H120" s="13">
        <f t="shared" si="12"/>
        <v>13000</v>
      </c>
      <c r="I120" s="18">
        <v>0</v>
      </c>
      <c r="J120" s="18"/>
      <c r="K120" s="18"/>
      <c r="L120" s="26">
        <f t="shared" si="9"/>
        <v>13000</v>
      </c>
      <c r="M120" s="18">
        <v>0</v>
      </c>
      <c r="N120" s="18"/>
      <c r="O120" s="21">
        <f t="shared" si="17"/>
        <v>13000</v>
      </c>
      <c r="P120" s="18">
        <v>-13000</v>
      </c>
      <c r="Q120" s="26">
        <f>L120+P120</f>
        <v>0</v>
      </c>
      <c r="R120" s="18">
        <v>0</v>
      </c>
      <c r="S120" s="18"/>
      <c r="T120" s="21">
        <f t="shared" si="8"/>
        <v>0</v>
      </c>
      <c r="U120" s="18"/>
      <c r="V120" s="17"/>
    </row>
    <row r="121" spans="1:24" x14ac:dyDescent="0.25">
      <c r="A121" s="16" t="s">
        <v>180</v>
      </c>
      <c r="B121" s="16" t="s">
        <v>16</v>
      </c>
      <c r="C121" s="16" t="s">
        <v>170</v>
      </c>
      <c r="D121" s="16" t="s">
        <v>181</v>
      </c>
      <c r="E121" s="17">
        <v>0</v>
      </c>
      <c r="F121" s="18"/>
      <c r="G121" s="18"/>
      <c r="H121" s="13">
        <f t="shared" si="12"/>
        <v>0</v>
      </c>
      <c r="I121" s="18"/>
      <c r="J121" s="18"/>
      <c r="K121" s="18"/>
      <c r="L121" s="26">
        <f t="shared" si="9"/>
        <v>0</v>
      </c>
      <c r="M121" s="18"/>
      <c r="N121" s="18"/>
      <c r="O121" s="21">
        <f t="shared" si="17"/>
        <v>0</v>
      </c>
      <c r="P121" s="18"/>
      <c r="Q121" s="26">
        <f t="shared" si="22"/>
        <v>0</v>
      </c>
      <c r="R121" s="18"/>
      <c r="S121" s="18"/>
      <c r="T121" s="21">
        <f t="shared" si="8"/>
        <v>0</v>
      </c>
      <c r="U121" s="18"/>
      <c r="V121" s="17"/>
    </row>
    <row r="122" spans="1:24" s="15" customFormat="1" ht="26.35" x14ac:dyDescent="0.25">
      <c r="A122" s="10" t="s">
        <v>182</v>
      </c>
      <c r="B122" s="10" t="s">
        <v>16</v>
      </c>
      <c r="C122" s="10" t="s">
        <v>170</v>
      </c>
      <c r="D122" s="10" t="s">
        <v>80</v>
      </c>
      <c r="E122" s="11">
        <f>E123+E124+E125+E126+E127+E128+E129+E130</f>
        <v>9699855.8000000007</v>
      </c>
      <c r="F122" s="11">
        <f t="shared" ref="F122:H122" si="23">F123+F124+F125+F126+F127+F128+F129+F130</f>
        <v>5591021.6000000006</v>
      </c>
      <c r="G122" s="11">
        <f t="shared" si="23"/>
        <v>-130961.17000000004</v>
      </c>
      <c r="H122" s="29">
        <f t="shared" si="23"/>
        <v>9568894.629999999</v>
      </c>
      <c r="I122" s="11">
        <f>I123+I124+I125+I126+I127+I128+I129+I130</f>
        <v>11332246.84</v>
      </c>
      <c r="J122" s="11">
        <f t="shared" ref="J122:L122" si="24">J123+J124+J125+J126+J127+J128+J129+J130</f>
        <v>-2050000</v>
      </c>
      <c r="K122" s="11">
        <f t="shared" si="24"/>
        <v>1329.45</v>
      </c>
      <c r="L122" s="29">
        <f t="shared" si="24"/>
        <v>9570224.0799999982</v>
      </c>
      <c r="M122" s="11">
        <f>M123+M124+M125+M126+M127+M128+M129+M130</f>
        <v>9505811.8599999994</v>
      </c>
      <c r="N122" s="11">
        <f>N123+N124+N125+N126+N127+N128+N129+N130</f>
        <v>75690</v>
      </c>
      <c r="O122" s="21">
        <f t="shared" si="17"/>
        <v>-11277.780000001192</v>
      </c>
      <c r="P122" s="11">
        <f t="shared" ref="P122:Q122" si="25">P123+P124+P125+P126+P127+P128+P129+P130</f>
        <v>11277.779999999999</v>
      </c>
      <c r="Q122" s="29">
        <f t="shared" si="25"/>
        <v>9581501.8599999994</v>
      </c>
      <c r="R122" s="11">
        <f>R123+R124+R125+R126+R127+R128+R129+R130</f>
        <v>9531138.7699999996</v>
      </c>
      <c r="S122" s="11">
        <f>S123+S124+S125+S126+S127+S128+S129+S130</f>
        <v>45065.009999999995</v>
      </c>
      <c r="T122" s="21">
        <f t="shared" si="8"/>
        <v>5298.0800000000745</v>
      </c>
      <c r="U122" s="11">
        <f t="shared" ref="U122" si="26">U123+U124+U125+U126+U127+U128+U129+U130</f>
        <v>-5298.08</v>
      </c>
      <c r="V122" s="11"/>
    </row>
    <row r="123" spans="1:24" ht="24.95" x14ac:dyDescent="0.25">
      <c r="A123" s="16" t="s">
        <v>183</v>
      </c>
      <c r="B123" s="16" t="s">
        <v>16</v>
      </c>
      <c r="C123" s="16" t="s">
        <v>170</v>
      </c>
      <c r="D123" s="16" t="s">
        <v>184</v>
      </c>
      <c r="E123" s="17">
        <v>6524025.7999999998</v>
      </c>
      <c r="F123" s="18">
        <v>3986938.75</v>
      </c>
      <c r="G123" s="18"/>
      <c r="H123" s="13">
        <f t="shared" si="12"/>
        <v>6524025.7999999998</v>
      </c>
      <c r="I123" s="18">
        <f>2805182.02+5689378.56</f>
        <v>8494560.5800000001</v>
      </c>
      <c r="J123" s="18">
        <v>-2050000</v>
      </c>
      <c r="K123" s="18"/>
      <c r="L123" s="26">
        <f t="shared" si="9"/>
        <v>6524025.7999999998</v>
      </c>
      <c r="M123" s="18">
        <v>6722336.4800000004</v>
      </c>
      <c r="N123" s="18">
        <v>31590</v>
      </c>
      <c r="O123" s="21">
        <f t="shared" si="17"/>
        <v>-229900.68000000063</v>
      </c>
      <c r="P123" s="18">
        <v>229900.68</v>
      </c>
      <c r="Q123" s="26">
        <f t="shared" ref="Q123:Q164" si="27">L123+P123</f>
        <v>6753926.4799999995</v>
      </c>
      <c r="R123" s="18">
        <v>6743556.4800000004</v>
      </c>
      <c r="S123" s="18">
        <v>5071.92</v>
      </c>
      <c r="T123" s="21">
        <f t="shared" si="8"/>
        <v>5298.0799999991432</v>
      </c>
      <c r="U123" s="18">
        <v>-5298.08</v>
      </c>
      <c r="V123" s="17">
        <v>4836661.29</v>
      </c>
      <c r="X123" s="17">
        <v>15345580.51</v>
      </c>
    </row>
    <row r="124" spans="1:24" x14ac:dyDescent="0.25">
      <c r="A124" s="16" t="s">
        <v>185</v>
      </c>
      <c r="B124" s="16" t="s">
        <v>16</v>
      </c>
      <c r="C124" s="16" t="s">
        <v>170</v>
      </c>
      <c r="D124" s="16" t="s">
        <v>186</v>
      </c>
      <c r="E124" s="17">
        <v>3075830</v>
      </c>
      <c r="F124" s="18">
        <v>1310043.3999999999</v>
      </c>
      <c r="G124" s="18">
        <f>-494800-36161.17</f>
        <v>-530961.17000000004</v>
      </c>
      <c r="H124" s="13">
        <f t="shared" si="12"/>
        <v>2544868.83</v>
      </c>
      <c r="I124" s="18">
        <f>1026313.41+1310043.4</f>
        <v>2336356.81</v>
      </c>
      <c r="J124" s="18"/>
      <c r="K124" s="18"/>
      <c r="L124" s="26">
        <f t="shared" si="9"/>
        <v>2544868.83</v>
      </c>
      <c r="M124" s="18">
        <v>2282145.9300000002</v>
      </c>
      <c r="N124" s="18">
        <v>44100</v>
      </c>
      <c r="O124" s="21">
        <f t="shared" si="17"/>
        <v>218622.89999999991</v>
      </c>
      <c r="P124" s="18">
        <v>-218622.9</v>
      </c>
      <c r="Q124" s="26">
        <f t="shared" si="27"/>
        <v>2326245.9300000002</v>
      </c>
      <c r="R124" s="18">
        <v>2286252.84</v>
      </c>
      <c r="S124" s="18">
        <v>39993.089999999997</v>
      </c>
      <c r="T124" s="21">
        <f t="shared" si="8"/>
        <v>0</v>
      </c>
      <c r="U124" s="18"/>
      <c r="V124" s="17">
        <v>2500000</v>
      </c>
      <c r="X124" s="17">
        <v>3683200</v>
      </c>
    </row>
    <row r="125" spans="1:24" ht="24.95" x14ac:dyDescent="0.25">
      <c r="A125" s="16" t="s">
        <v>187</v>
      </c>
      <c r="B125" s="16" t="s">
        <v>16</v>
      </c>
      <c r="C125" s="16" t="s">
        <v>170</v>
      </c>
      <c r="D125" s="16" t="s">
        <v>188</v>
      </c>
      <c r="E125" s="17">
        <v>0</v>
      </c>
      <c r="F125" s="18"/>
      <c r="G125" s="18"/>
      <c r="H125" s="13">
        <f t="shared" si="12"/>
        <v>0</v>
      </c>
      <c r="I125" s="18"/>
      <c r="J125" s="18"/>
      <c r="K125" s="18"/>
      <c r="L125" s="26">
        <f t="shared" si="9"/>
        <v>0</v>
      </c>
      <c r="M125" s="18"/>
      <c r="N125" s="18"/>
      <c r="O125" s="21">
        <f t="shared" si="17"/>
        <v>0</v>
      </c>
      <c r="P125" s="18"/>
      <c r="Q125" s="26">
        <f t="shared" si="27"/>
        <v>0</v>
      </c>
      <c r="R125" s="18"/>
      <c r="S125" s="18"/>
      <c r="T125" s="21">
        <f t="shared" si="8"/>
        <v>0</v>
      </c>
      <c r="U125" s="18"/>
      <c r="V125" s="17"/>
    </row>
    <row r="126" spans="1:24" x14ac:dyDescent="0.25">
      <c r="A126" s="16" t="s">
        <v>161</v>
      </c>
      <c r="B126" s="16" t="s">
        <v>16</v>
      </c>
      <c r="C126" s="16" t="s">
        <v>170</v>
      </c>
      <c r="D126" s="16" t="s">
        <v>162</v>
      </c>
      <c r="E126" s="17">
        <v>0</v>
      </c>
      <c r="F126" s="18"/>
      <c r="G126" s="18"/>
      <c r="H126" s="13">
        <f t="shared" si="12"/>
        <v>0</v>
      </c>
      <c r="I126" s="18"/>
      <c r="J126" s="18"/>
      <c r="K126" s="18"/>
      <c r="L126" s="26">
        <f t="shared" si="9"/>
        <v>0</v>
      </c>
      <c r="M126" s="18"/>
      <c r="N126" s="18"/>
      <c r="O126" s="21">
        <f t="shared" si="17"/>
        <v>0</v>
      </c>
      <c r="P126" s="18"/>
      <c r="Q126" s="26">
        <f t="shared" si="27"/>
        <v>0</v>
      </c>
      <c r="R126" s="18"/>
      <c r="S126" s="18"/>
      <c r="T126" s="21">
        <f t="shared" si="8"/>
        <v>0</v>
      </c>
      <c r="U126" s="18"/>
      <c r="V126" s="17"/>
    </row>
    <row r="127" spans="1:24" x14ac:dyDescent="0.25">
      <c r="A127" s="16" t="s">
        <v>189</v>
      </c>
      <c r="B127" s="16" t="s">
        <v>16</v>
      </c>
      <c r="C127" s="16" t="s">
        <v>170</v>
      </c>
      <c r="D127" s="16" t="s">
        <v>190</v>
      </c>
      <c r="E127" s="17">
        <v>0</v>
      </c>
      <c r="F127" s="18"/>
      <c r="G127" s="18"/>
      <c r="H127" s="13">
        <f t="shared" si="12"/>
        <v>0</v>
      </c>
      <c r="I127" s="18"/>
      <c r="J127" s="18"/>
      <c r="K127" s="18"/>
      <c r="L127" s="26">
        <f t="shared" si="9"/>
        <v>0</v>
      </c>
      <c r="M127" s="18"/>
      <c r="N127" s="18"/>
      <c r="O127" s="21">
        <f t="shared" si="17"/>
        <v>0</v>
      </c>
      <c r="P127" s="18"/>
      <c r="Q127" s="26">
        <f t="shared" si="27"/>
        <v>0</v>
      </c>
      <c r="R127" s="18"/>
      <c r="S127" s="18"/>
      <c r="T127" s="21">
        <f t="shared" si="8"/>
        <v>0</v>
      </c>
      <c r="U127" s="18"/>
      <c r="V127" s="17"/>
    </row>
    <row r="128" spans="1:24" ht="24.95" x14ac:dyDescent="0.25">
      <c r="A128" s="16" t="s">
        <v>163</v>
      </c>
      <c r="B128" s="16" t="s">
        <v>16</v>
      </c>
      <c r="C128" s="16" t="s">
        <v>170</v>
      </c>
      <c r="D128" s="16" t="s">
        <v>164</v>
      </c>
      <c r="E128" s="17">
        <v>100000</v>
      </c>
      <c r="F128" s="18">
        <v>294039.45</v>
      </c>
      <c r="G128" s="18">
        <v>400000</v>
      </c>
      <c r="H128" s="13">
        <f t="shared" si="12"/>
        <v>500000</v>
      </c>
      <c r="I128" s="18">
        <v>501329.45</v>
      </c>
      <c r="J128" s="18"/>
      <c r="K128" s="18">
        <v>1329.45</v>
      </c>
      <c r="L128" s="26">
        <f t="shared" si="9"/>
        <v>501329.45</v>
      </c>
      <c r="M128" s="18">
        <v>501329.45</v>
      </c>
      <c r="N128" s="18"/>
      <c r="O128" s="21">
        <f t="shared" si="17"/>
        <v>0</v>
      </c>
      <c r="P128" s="18"/>
      <c r="Q128" s="26">
        <f t="shared" si="27"/>
        <v>501329.45</v>
      </c>
      <c r="R128" s="18">
        <v>501329.45</v>
      </c>
      <c r="S128" s="18"/>
      <c r="T128" s="21">
        <f t="shared" si="8"/>
        <v>0</v>
      </c>
      <c r="U128" s="18"/>
      <c r="V128" s="17"/>
    </row>
    <row r="129" spans="1:22" ht="24.95" x14ac:dyDescent="0.25">
      <c r="A129" s="16" t="s">
        <v>191</v>
      </c>
      <c r="B129" s="16" t="s">
        <v>16</v>
      </c>
      <c r="C129" s="16" t="s">
        <v>170</v>
      </c>
      <c r="D129" s="16" t="s">
        <v>192</v>
      </c>
      <c r="E129" s="17">
        <v>0</v>
      </c>
      <c r="F129" s="18"/>
      <c r="G129" s="18"/>
      <c r="H129" s="13">
        <f t="shared" si="12"/>
        <v>0</v>
      </c>
      <c r="I129" s="18"/>
      <c r="J129" s="18"/>
      <c r="K129" s="18"/>
      <c r="L129" s="26">
        <f t="shared" si="9"/>
        <v>0</v>
      </c>
      <c r="M129" s="18"/>
      <c r="N129" s="18"/>
      <c r="O129" s="21">
        <f t="shared" si="17"/>
        <v>0</v>
      </c>
      <c r="P129" s="18"/>
      <c r="Q129" s="26">
        <f t="shared" si="27"/>
        <v>0</v>
      </c>
      <c r="R129" s="18"/>
      <c r="S129" s="18"/>
      <c r="T129" s="21">
        <f t="shared" si="8"/>
        <v>0</v>
      </c>
      <c r="U129" s="18"/>
      <c r="V129" s="17"/>
    </row>
    <row r="130" spans="1:22" ht="24.95" x14ac:dyDescent="0.25">
      <c r="A130" s="16" t="s">
        <v>193</v>
      </c>
      <c r="B130" s="16" t="s">
        <v>16</v>
      </c>
      <c r="C130" s="16" t="s">
        <v>170</v>
      </c>
      <c r="D130" s="16" t="s">
        <v>194</v>
      </c>
      <c r="E130" s="17">
        <v>0</v>
      </c>
      <c r="F130" s="18"/>
      <c r="G130" s="18"/>
      <c r="H130" s="13">
        <f t="shared" si="12"/>
        <v>0</v>
      </c>
      <c r="I130" s="18"/>
      <c r="J130" s="18"/>
      <c r="K130" s="18"/>
      <c r="L130" s="26">
        <f t="shared" si="9"/>
        <v>0</v>
      </c>
      <c r="M130" s="18"/>
      <c r="N130" s="18"/>
      <c r="O130" s="21">
        <f t="shared" si="17"/>
        <v>0</v>
      </c>
      <c r="P130" s="18"/>
      <c r="Q130" s="26">
        <f t="shared" si="27"/>
        <v>0</v>
      </c>
      <c r="R130" s="18"/>
      <c r="S130" s="18"/>
      <c r="T130" s="21">
        <f t="shared" si="8"/>
        <v>0</v>
      </c>
      <c r="U130" s="18"/>
      <c r="V130" s="17"/>
    </row>
    <row r="131" spans="1:22" s="15" customFormat="1" ht="26.35" hidden="1" customHeight="1" x14ac:dyDescent="0.25">
      <c r="A131" s="10" t="s">
        <v>195</v>
      </c>
      <c r="B131" s="10" t="s">
        <v>16</v>
      </c>
      <c r="C131" s="10" t="s">
        <v>170</v>
      </c>
      <c r="D131" s="10" t="s">
        <v>166</v>
      </c>
      <c r="E131" s="11">
        <v>0</v>
      </c>
      <c r="F131" s="12"/>
      <c r="G131" s="12"/>
      <c r="H131" s="13">
        <f t="shared" si="12"/>
        <v>0</v>
      </c>
      <c r="I131" s="12"/>
      <c r="J131" s="12"/>
      <c r="K131" s="12"/>
      <c r="L131" s="26">
        <f t="shared" si="9"/>
        <v>0</v>
      </c>
      <c r="M131" s="12"/>
      <c r="N131" s="12"/>
      <c r="O131" s="21">
        <f t="shared" si="17"/>
        <v>0</v>
      </c>
      <c r="P131" s="12"/>
      <c r="Q131" s="26">
        <f t="shared" si="27"/>
        <v>0</v>
      </c>
      <c r="R131" s="12"/>
      <c r="S131" s="12"/>
      <c r="T131" s="21">
        <f t="shared" si="8"/>
        <v>0</v>
      </c>
      <c r="U131" s="12"/>
      <c r="V131" s="17"/>
    </row>
    <row r="132" spans="1:22" s="15" customFormat="1" ht="26.35" hidden="1" customHeight="1" x14ac:dyDescent="0.25">
      <c r="A132" s="10" t="s">
        <v>195</v>
      </c>
      <c r="B132" s="10" t="s">
        <v>16</v>
      </c>
      <c r="C132" s="10" t="s">
        <v>170</v>
      </c>
      <c r="D132" s="10" t="s">
        <v>168</v>
      </c>
      <c r="E132" s="11">
        <v>0</v>
      </c>
      <c r="F132" s="12"/>
      <c r="G132" s="12"/>
      <c r="H132" s="13">
        <f t="shared" si="12"/>
        <v>0</v>
      </c>
      <c r="I132" s="12"/>
      <c r="J132" s="12"/>
      <c r="K132" s="12"/>
      <c r="L132" s="26">
        <f t="shared" si="9"/>
        <v>0</v>
      </c>
      <c r="M132" s="12"/>
      <c r="N132" s="12"/>
      <c r="O132" s="21">
        <f t="shared" si="17"/>
        <v>0</v>
      </c>
      <c r="P132" s="12"/>
      <c r="Q132" s="26">
        <f t="shared" si="27"/>
        <v>0</v>
      </c>
      <c r="R132" s="12"/>
      <c r="S132" s="12"/>
      <c r="T132" s="21">
        <f t="shared" si="8"/>
        <v>0</v>
      </c>
      <c r="U132" s="12"/>
      <c r="V132" s="17"/>
    </row>
    <row r="133" spans="1:22" s="24" customFormat="1" ht="24.95" hidden="1" customHeight="1" x14ac:dyDescent="0.25">
      <c r="A133" s="20" t="s">
        <v>196</v>
      </c>
      <c r="B133" s="20" t="s">
        <v>16</v>
      </c>
      <c r="C133" s="20" t="s">
        <v>16</v>
      </c>
      <c r="D133" s="20" t="s">
        <v>16</v>
      </c>
      <c r="E133" s="21">
        <f>E134+E142</f>
        <v>0</v>
      </c>
      <c r="F133" s="22"/>
      <c r="G133" s="22"/>
      <c r="H133" s="13">
        <f t="shared" si="12"/>
        <v>0</v>
      </c>
      <c r="I133" s="22"/>
      <c r="J133" s="22"/>
      <c r="K133" s="22"/>
      <c r="L133" s="26">
        <f t="shared" si="9"/>
        <v>0</v>
      </c>
      <c r="M133" s="22"/>
      <c r="N133" s="22"/>
      <c r="O133" s="21">
        <f t="shared" si="17"/>
        <v>0</v>
      </c>
      <c r="P133" s="22"/>
      <c r="Q133" s="26">
        <f t="shared" si="27"/>
        <v>0</v>
      </c>
      <c r="R133" s="22"/>
      <c r="S133" s="22"/>
      <c r="T133" s="21">
        <f t="shared" si="8"/>
        <v>0</v>
      </c>
      <c r="U133" s="22"/>
      <c r="V133" s="17"/>
    </row>
    <row r="134" spans="1:22" s="24" customFormat="1" ht="49.85" hidden="1" customHeight="1" x14ac:dyDescent="0.25">
      <c r="A134" s="20" t="s">
        <v>197</v>
      </c>
      <c r="B134" s="20" t="s">
        <v>90</v>
      </c>
      <c r="C134" s="20" t="s">
        <v>198</v>
      </c>
      <c r="D134" s="20" t="s">
        <v>16</v>
      </c>
      <c r="E134" s="21">
        <f>E135+E136+E137+E138+E141</f>
        <v>0</v>
      </c>
      <c r="F134" s="22"/>
      <c r="G134" s="22"/>
      <c r="H134" s="13">
        <f t="shared" si="12"/>
        <v>0</v>
      </c>
      <c r="I134" s="22"/>
      <c r="J134" s="22"/>
      <c r="K134" s="22"/>
      <c r="L134" s="26">
        <f t="shared" si="9"/>
        <v>0</v>
      </c>
      <c r="M134" s="22"/>
      <c r="N134" s="22"/>
      <c r="O134" s="21">
        <f t="shared" si="17"/>
        <v>0</v>
      </c>
      <c r="P134" s="22"/>
      <c r="Q134" s="26">
        <f t="shared" si="27"/>
        <v>0</v>
      </c>
      <c r="R134" s="22"/>
      <c r="S134" s="22"/>
      <c r="T134" s="21">
        <f t="shared" si="8"/>
        <v>0</v>
      </c>
      <c r="U134" s="22"/>
      <c r="V134" s="17"/>
    </row>
    <row r="135" spans="1:22" ht="12.5" hidden="1" customHeight="1" x14ac:dyDescent="0.25">
      <c r="A135" s="16" t="s">
        <v>199</v>
      </c>
      <c r="B135" s="16" t="s">
        <v>16</v>
      </c>
      <c r="C135" s="16" t="s">
        <v>198</v>
      </c>
      <c r="D135" s="16" t="s">
        <v>62</v>
      </c>
      <c r="E135" s="17">
        <v>0</v>
      </c>
      <c r="F135" s="18"/>
      <c r="G135" s="18"/>
      <c r="H135" s="13">
        <f t="shared" si="12"/>
        <v>0</v>
      </c>
      <c r="I135" s="18"/>
      <c r="J135" s="18"/>
      <c r="K135" s="18"/>
      <c r="L135" s="26">
        <f t="shared" si="9"/>
        <v>0</v>
      </c>
      <c r="M135" s="18"/>
      <c r="N135" s="18"/>
      <c r="O135" s="21">
        <f t="shared" si="17"/>
        <v>0</v>
      </c>
      <c r="P135" s="18"/>
      <c r="Q135" s="26">
        <f t="shared" si="27"/>
        <v>0</v>
      </c>
      <c r="R135" s="18"/>
      <c r="S135" s="18"/>
      <c r="T135" s="21">
        <f t="shared" si="8"/>
        <v>0</v>
      </c>
      <c r="U135" s="18"/>
      <c r="V135" s="17"/>
    </row>
    <row r="136" spans="1:22" ht="24.95" hidden="1" customHeight="1" x14ac:dyDescent="0.25">
      <c r="A136" s="16" t="s">
        <v>138</v>
      </c>
      <c r="B136" s="16" t="s">
        <v>16</v>
      </c>
      <c r="C136" s="16" t="s">
        <v>198</v>
      </c>
      <c r="D136" s="16" t="s">
        <v>139</v>
      </c>
      <c r="E136" s="17">
        <v>0</v>
      </c>
      <c r="F136" s="18"/>
      <c r="G136" s="18"/>
      <c r="H136" s="13">
        <f t="shared" si="12"/>
        <v>0</v>
      </c>
      <c r="I136" s="18"/>
      <c r="J136" s="18"/>
      <c r="K136" s="18"/>
      <c r="L136" s="26">
        <f t="shared" si="9"/>
        <v>0</v>
      </c>
      <c r="M136" s="18"/>
      <c r="N136" s="18"/>
      <c r="O136" s="21">
        <f t="shared" si="17"/>
        <v>0</v>
      </c>
      <c r="P136" s="18"/>
      <c r="Q136" s="26">
        <f t="shared" si="27"/>
        <v>0</v>
      </c>
      <c r="R136" s="18"/>
      <c r="S136" s="18"/>
      <c r="T136" s="21">
        <f t="shared" si="8"/>
        <v>0</v>
      </c>
      <c r="U136" s="18"/>
      <c r="V136" s="17"/>
    </row>
    <row r="137" spans="1:22" ht="24.95" hidden="1" customHeight="1" x14ac:dyDescent="0.25">
      <c r="A137" s="16" t="s">
        <v>140</v>
      </c>
      <c r="B137" s="16" t="s">
        <v>16</v>
      </c>
      <c r="C137" s="16" t="s">
        <v>198</v>
      </c>
      <c r="D137" s="16" t="s">
        <v>141</v>
      </c>
      <c r="E137" s="17">
        <v>0</v>
      </c>
      <c r="F137" s="18"/>
      <c r="G137" s="18"/>
      <c r="H137" s="13">
        <f t="shared" si="12"/>
        <v>0</v>
      </c>
      <c r="I137" s="18"/>
      <c r="J137" s="18"/>
      <c r="K137" s="18"/>
      <c r="L137" s="26">
        <f t="shared" si="9"/>
        <v>0</v>
      </c>
      <c r="M137" s="18"/>
      <c r="N137" s="18"/>
      <c r="O137" s="21">
        <f t="shared" si="17"/>
        <v>0</v>
      </c>
      <c r="P137" s="18"/>
      <c r="Q137" s="26">
        <f t="shared" si="27"/>
        <v>0</v>
      </c>
      <c r="R137" s="18"/>
      <c r="S137" s="18"/>
      <c r="T137" s="21">
        <f t="shared" si="8"/>
        <v>0</v>
      </c>
      <c r="U137" s="18"/>
      <c r="V137" s="17"/>
    </row>
    <row r="138" spans="1:22" ht="12.5" hidden="1" customHeight="1" x14ac:dyDescent="0.25">
      <c r="A138" s="16" t="s">
        <v>157</v>
      </c>
      <c r="B138" s="16" t="s">
        <v>16</v>
      </c>
      <c r="C138" s="16" t="s">
        <v>198</v>
      </c>
      <c r="D138" s="16" t="s">
        <v>158</v>
      </c>
      <c r="E138" s="17">
        <f>E139+E140</f>
        <v>0</v>
      </c>
      <c r="F138" s="18"/>
      <c r="G138" s="18"/>
      <c r="H138" s="13">
        <f t="shared" si="12"/>
        <v>0</v>
      </c>
      <c r="I138" s="18"/>
      <c r="J138" s="18"/>
      <c r="K138" s="18"/>
      <c r="L138" s="26">
        <f t="shared" si="9"/>
        <v>0</v>
      </c>
      <c r="M138" s="18"/>
      <c r="N138" s="18"/>
      <c r="O138" s="21">
        <f t="shared" si="17"/>
        <v>0</v>
      </c>
      <c r="P138" s="18"/>
      <c r="Q138" s="26">
        <f t="shared" si="27"/>
        <v>0</v>
      </c>
      <c r="R138" s="18"/>
      <c r="S138" s="18"/>
      <c r="T138" s="21">
        <f t="shared" si="8"/>
        <v>0</v>
      </c>
      <c r="U138" s="18"/>
      <c r="V138" s="17"/>
    </row>
    <row r="139" spans="1:22" ht="12.5" hidden="1" customHeight="1" x14ac:dyDescent="0.25">
      <c r="A139" s="16" t="s">
        <v>200</v>
      </c>
      <c r="B139" s="16" t="s">
        <v>16</v>
      </c>
      <c r="C139" s="16" t="s">
        <v>198</v>
      </c>
      <c r="D139" s="16" t="s">
        <v>158</v>
      </c>
      <c r="E139" s="17">
        <v>0</v>
      </c>
      <c r="F139" s="18"/>
      <c r="G139" s="18"/>
      <c r="H139" s="13">
        <f t="shared" si="12"/>
        <v>0</v>
      </c>
      <c r="I139" s="18"/>
      <c r="J139" s="18"/>
      <c r="K139" s="18"/>
      <c r="L139" s="26">
        <f t="shared" si="9"/>
        <v>0</v>
      </c>
      <c r="M139" s="18"/>
      <c r="N139" s="18"/>
      <c r="O139" s="21">
        <f t="shared" si="17"/>
        <v>0</v>
      </c>
      <c r="P139" s="18"/>
      <c r="Q139" s="26">
        <f t="shared" si="27"/>
        <v>0</v>
      </c>
      <c r="R139" s="18"/>
      <c r="S139" s="18"/>
      <c r="T139" s="21">
        <f t="shared" si="8"/>
        <v>0</v>
      </c>
      <c r="U139" s="18"/>
      <c r="V139" s="17"/>
    </row>
    <row r="140" spans="1:22" ht="12.5" hidden="1" customHeight="1" x14ac:dyDescent="0.25">
      <c r="A140" s="16" t="s">
        <v>160</v>
      </c>
      <c r="B140" s="16" t="s">
        <v>16</v>
      </c>
      <c r="C140" s="16" t="s">
        <v>198</v>
      </c>
      <c r="D140" s="16" t="s">
        <v>158</v>
      </c>
      <c r="E140" s="17">
        <v>0</v>
      </c>
      <c r="F140" s="18"/>
      <c r="G140" s="18"/>
      <c r="H140" s="13">
        <f t="shared" si="12"/>
        <v>0</v>
      </c>
      <c r="I140" s="18"/>
      <c r="J140" s="18"/>
      <c r="K140" s="18"/>
      <c r="L140" s="26">
        <f t="shared" si="9"/>
        <v>0</v>
      </c>
      <c r="M140" s="18"/>
      <c r="N140" s="18"/>
      <c r="O140" s="21">
        <f t="shared" si="17"/>
        <v>0</v>
      </c>
      <c r="P140" s="18"/>
      <c r="Q140" s="26">
        <f t="shared" si="27"/>
        <v>0</v>
      </c>
      <c r="R140" s="18"/>
      <c r="S140" s="18"/>
      <c r="T140" s="21">
        <f t="shared" si="8"/>
        <v>0</v>
      </c>
      <c r="U140" s="18"/>
      <c r="V140" s="17"/>
    </row>
    <row r="141" spans="1:22" ht="12.5" hidden="1" customHeight="1" x14ac:dyDescent="0.25">
      <c r="A141" s="16" t="s">
        <v>201</v>
      </c>
      <c r="B141" s="16" t="s">
        <v>16</v>
      </c>
      <c r="C141" s="16" t="s">
        <v>198</v>
      </c>
      <c r="D141" s="16" t="s">
        <v>202</v>
      </c>
      <c r="E141" s="17">
        <v>0</v>
      </c>
      <c r="F141" s="18"/>
      <c r="G141" s="18"/>
      <c r="H141" s="13">
        <f t="shared" si="12"/>
        <v>0</v>
      </c>
      <c r="I141" s="18"/>
      <c r="J141" s="18"/>
      <c r="K141" s="18"/>
      <c r="L141" s="26">
        <f t="shared" si="9"/>
        <v>0</v>
      </c>
      <c r="M141" s="18"/>
      <c r="N141" s="18"/>
      <c r="O141" s="21">
        <f t="shared" si="17"/>
        <v>0</v>
      </c>
      <c r="P141" s="18"/>
      <c r="Q141" s="26">
        <f t="shared" si="27"/>
        <v>0</v>
      </c>
      <c r="R141" s="18"/>
      <c r="S141" s="18"/>
      <c r="T141" s="21">
        <f t="shared" si="8"/>
        <v>0</v>
      </c>
      <c r="U141" s="18"/>
      <c r="V141" s="17"/>
    </row>
    <row r="142" spans="1:22" s="24" customFormat="1" ht="49.85" hidden="1" customHeight="1" x14ac:dyDescent="0.25">
      <c r="A142" s="20" t="s">
        <v>203</v>
      </c>
      <c r="B142" s="20" t="s">
        <v>92</v>
      </c>
      <c r="C142" s="20" t="s">
        <v>204</v>
      </c>
      <c r="D142" s="20" t="s">
        <v>16</v>
      </c>
      <c r="E142" s="21">
        <f>E143+E144+E145+E146+E147+E148+E149+E150+E151+E152+E155+E156</f>
        <v>0</v>
      </c>
      <c r="F142" s="22"/>
      <c r="G142" s="22"/>
      <c r="H142" s="13">
        <f t="shared" si="12"/>
        <v>0</v>
      </c>
      <c r="I142" s="22"/>
      <c r="J142" s="22"/>
      <c r="K142" s="22"/>
      <c r="L142" s="26">
        <f t="shared" si="9"/>
        <v>0</v>
      </c>
      <c r="M142" s="22"/>
      <c r="N142" s="22"/>
      <c r="O142" s="21">
        <f t="shared" si="17"/>
        <v>0</v>
      </c>
      <c r="P142" s="22"/>
      <c r="Q142" s="26">
        <f t="shared" si="27"/>
        <v>0</v>
      </c>
      <c r="R142" s="22"/>
      <c r="S142" s="22"/>
      <c r="T142" s="21">
        <f t="shared" si="8"/>
        <v>0</v>
      </c>
      <c r="U142" s="22"/>
      <c r="V142" s="17"/>
    </row>
    <row r="143" spans="1:22" ht="12.5" hidden="1" customHeight="1" x14ac:dyDescent="0.25">
      <c r="A143" s="16" t="s">
        <v>205</v>
      </c>
      <c r="B143" s="16" t="s">
        <v>16</v>
      </c>
      <c r="C143" s="16" t="s">
        <v>204</v>
      </c>
      <c r="D143" s="16" t="s">
        <v>68</v>
      </c>
      <c r="E143" s="17">
        <v>0</v>
      </c>
      <c r="F143" s="18"/>
      <c r="G143" s="18"/>
      <c r="H143" s="13">
        <f t="shared" si="12"/>
        <v>0</v>
      </c>
      <c r="I143" s="18"/>
      <c r="J143" s="18"/>
      <c r="K143" s="18"/>
      <c r="L143" s="26">
        <f t="shared" si="9"/>
        <v>0</v>
      </c>
      <c r="M143" s="18"/>
      <c r="N143" s="18"/>
      <c r="O143" s="21">
        <f t="shared" si="17"/>
        <v>0</v>
      </c>
      <c r="P143" s="18"/>
      <c r="Q143" s="26">
        <f t="shared" si="27"/>
        <v>0</v>
      </c>
      <c r="R143" s="18"/>
      <c r="S143" s="18"/>
      <c r="T143" s="21">
        <f t="shared" si="8"/>
        <v>0</v>
      </c>
      <c r="U143" s="18"/>
      <c r="V143" s="17"/>
    </row>
    <row r="144" spans="1:22" ht="12.5" hidden="1" customHeight="1" x14ac:dyDescent="0.25">
      <c r="A144" s="16" t="s">
        <v>75</v>
      </c>
      <c r="B144" s="16" t="s">
        <v>16</v>
      </c>
      <c r="C144" s="16" t="s">
        <v>204</v>
      </c>
      <c r="D144" s="16" t="s">
        <v>76</v>
      </c>
      <c r="E144" s="17">
        <v>0</v>
      </c>
      <c r="F144" s="18"/>
      <c r="G144" s="18"/>
      <c r="H144" s="13">
        <f t="shared" si="12"/>
        <v>0</v>
      </c>
      <c r="I144" s="18"/>
      <c r="J144" s="18"/>
      <c r="K144" s="18"/>
      <c r="L144" s="26">
        <f t="shared" si="9"/>
        <v>0</v>
      </c>
      <c r="M144" s="18"/>
      <c r="N144" s="18"/>
      <c r="O144" s="21">
        <f t="shared" si="17"/>
        <v>0</v>
      </c>
      <c r="P144" s="18"/>
      <c r="Q144" s="26">
        <f t="shared" si="27"/>
        <v>0</v>
      </c>
      <c r="R144" s="18"/>
      <c r="S144" s="18"/>
      <c r="T144" s="21">
        <f t="shared" si="8"/>
        <v>0</v>
      </c>
      <c r="U144" s="18"/>
      <c r="V144" s="17"/>
    </row>
    <row r="145" spans="1:22" ht="12.5" hidden="1" customHeight="1" x14ac:dyDescent="0.25">
      <c r="A145" s="16" t="s">
        <v>153</v>
      </c>
      <c r="B145" s="16" t="s">
        <v>16</v>
      </c>
      <c r="C145" s="16" t="s">
        <v>204</v>
      </c>
      <c r="D145" s="16" t="s">
        <v>154</v>
      </c>
      <c r="E145" s="17">
        <v>0</v>
      </c>
      <c r="F145" s="18"/>
      <c r="G145" s="18"/>
      <c r="H145" s="13">
        <f t="shared" si="12"/>
        <v>0</v>
      </c>
      <c r="I145" s="18"/>
      <c r="J145" s="18"/>
      <c r="K145" s="18"/>
      <c r="L145" s="26">
        <f t="shared" si="9"/>
        <v>0</v>
      </c>
      <c r="M145" s="18"/>
      <c r="N145" s="18"/>
      <c r="O145" s="21">
        <f t="shared" si="17"/>
        <v>0</v>
      </c>
      <c r="P145" s="18"/>
      <c r="Q145" s="26">
        <f t="shared" si="27"/>
        <v>0</v>
      </c>
      <c r="R145" s="18"/>
      <c r="S145" s="18"/>
      <c r="T145" s="21">
        <f t="shared" si="8"/>
        <v>0</v>
      </c>
      <c r="U145" s="18"/>
      <c r="V145" s="17"/>
    </row>
    <row r="146" spans="1:22" ht="12.5" hidden="1" customHeight="1" x14ac:dyDescent="0.25">
      <c r="A146" s="16" t="s">
        <v>60</v>
      </c>
      <c r="B146" s="16" t="s">
        <v>16</v>
      </c>
      <c r="C146" s="16" t="s">
        <v>204</v>
      </c>
      <c r="D146" s="16" t="s">
        <v>62</v>
      </c>
      <c r="E146" s="17">
        <v>0</v>
      </c>
      <c r="F146" s="18"/>
      <c r="G146" s="18"/>
      <c r="H146" s="13">
        <f t="shared" si="12"/>
        <v>0</v>
      </c>
      <c r="I146" s="18"/>
      <c r="J146" s="18"/>
      <c r="K146" s="18"/>
      <c r="L146" s="26">
        <f t="shared" si="9"/>
        <v>0</v>
      </c>
      <c r="M146" s="18"/>
      <c r="N146" s="18"/>
      <c r="O146" s="21">
        <f t="shared" si="17"/>
        <v>0</v>
      </c>
      <c r="P146" s="18"/>
      <c r="Q146" s="26">
        <f t="shared" si="27"/>
        <v>0</v>
      </c>
      <c r="R146" s="18"/>
      <c r="S146" s="18"/>
      <c r="T146" s="21">
        <f t="shared" si="8"/>
        <v>0</v>
      </c>
      <c r="U146" s="18"/>
      <c r="V146" s="17"/>
    </row>
    <row r="147" spans="1:22" ht="12.5" hidden="1" customHeight="1" x14ac:dyDescent="0.25">
      <c r="A147" s="16" t="s">
        <v>155</v>
      </c>
      <c r="B147" s="16" t="s">
        <v>16</v>
      </c>
      <c r="C147" s="16" t="s">
        <v>204</v>
      </c>
      <c r="D147" s="16" t="s">
        <v>156</v>
      </c>
      <c r="E147" s="17">
        <v>0</v>
      </c>
      <c r="F147" s="18"/>
      <c r="G147" s="18"/>
      <c r="H147" s="13">
        <f t="shared" si="12"/>
        <v>0</v>
      </c>
      <c r="I147" s="18"/>
      <c r="J147" s="18"/>
      <c r="K147" s="18"/>
      <c r="L147" s="26">
        <f t="shared" si="9"/>
        <v>0</v>
      </c>
      <c r="M147" s="18"/>
      <c r="N147" s="18"/>
      <c r="O147" s="21">
        <f t="shared" si="17"/>
        <v>0</v>
      </c>
      <c r="P147" s="18"/>
      <c r="Q147" s="26">
        <f t="shared" si="27"/>
        <v>0</v>
      </c>
      <c r="R147" s="18"/>
      <c r="S147" s="18"/>
      <c r="T147" s="21">
        <f t="shared" si="8"/>
        <v>0</v>
      </c>
      <c r="U147" s="18"/>
      <c r="V147" s="17"/>
    </row>
    <row r="148" spans="1:22" ht="37.4" hidden="1" customHeight="1" x14ac:dyDescent="0.25">
      <c r="A148" s="16" t="s">
        <v>178</v>
      </c>
      <c r="B148" s="16" t="s">
        <v>16</v>
      </c>
      <c r="C148" s="16" t="s">
        <v>204</v>
      </c>
      <c r="D148" s="16" t="s">
        <v>179</v>
      </c>
      <c r="E148" s="17">
        <v>0</v>
      </c>
      <c r="F148" s="18"/>
      <c r="G148" s="18"/>
      <c r="H148" s="13">
        <f t="shared" si="12"/>
        <v>0</v>
      </c>
      <c r="I148" s="18"/>
      <c r="J148" s="18"/>
      <c r="K148" s="18"/>
      <c r="L148" s="26">
        <f t="shared" si="9"/>
        <v>0</v>
      </c>
      <c r="M148" s="18"/>
      <c r="N148" s="18"/>
      <c r="O148" s="21">
        <f t="shared" si="17"/>
        <v>0</v>
      </c>
      <c r="P148" s="18"/>
      <c r="Q148" s="26">
        <f t="shared" si="27"/>
        <v>0</v>
      </c>
      <c r="R148" s="18"/>
      <c r="S148" s="18"/>
      <c r="T148" s="21">
        <f t="shared" si="8"/>
        <v>0</v>
      </c>
      <c r="U148" s="18"/>
      <c r="V148" s="17"/>
    </row>
    <row r="149" spans="1:22" ht="12.5" hidden="1" customHeight="1" x14ac:dyDescent="0.25">
      <c r="A149" s="16" t="s">
        <v>127</v>
      </c>
      <c r="B149" s="16" t="s">
        <v>16</v>
      </c>
      <c r="C149" s="16" t="s">
        <v>204</v>
      </c>
      <c r="D149" s="16" t="s">
        <v>115</v>
      </c>
      <c r="E149" s="17">
        <v>0</v>
      </c>
      <c r="F149" s="18"/>
      <c r="G149" s="18"/>
      <c r="H149" s="13">
        <f t="shared" si="12"/>
        <v>0</v>
      </c>
      <c r="I149" s="18"/>
      <c r="J149" s="18"/>
      <c r="K149" s="18"/>
      <c r="L149" s="26">
        <f t="shared" si="9"/>
        <v>0</v>
      </c>
      <c r="M149" s="18"/>
      <c r="N149" s="18"/>
      <c r="O149" s="21">
        <f t="shared" si="17"/>
        <v>0</v>
      </c>
      <c r="P149" s="18"/>
      <c r="Q149" s="26">
        <f t="shared" si="27"/>
        <v>0</v>
      </c>
      <c r="R149" s="18"/>
      <c r="S149" s="18"/>
      <c r="T149" s="21">
        <f t="shared" si="8"/>
        <v>0</v>
      </c>
      <c r="U149" s="18"/>
      <c r="V149" s="17"/>
    </row>
    <row r="150" spans="1:22" ht="24.95" hidden="1" customHeight="1" x14ac:dyDescent="0.25">
      <c r="A150" s="16" t="s">
        <v>138</v>
      </c>
      <c r="B150" s="16" t="s">
        <v>16</v>
      </c>
      <c r="C150" s="16" t="s">
        <v>204</v>
      </c>
      <c r="D150" s="16" t="s">
        <v>139</v>
      </c>
      <c r="E150" s="17">
        <v>0</v>
      </c>
      <c r="F150" s="18"/>
      <c r="G150" s="18"/>
      <c r="H150" s="13">
        <f t="shared" si="12"/>
        <v>0</v>
      </c>
      <c r="I150" s="18"/>
      <c r="J150" s="18"/>
      <c r="K150" s="18"/>
      <c r="L150" s="26">
        <f t="shared" si="9"/>
        <v>0</v>
      </c>
      <c r="M150" s="18"/>
      <c r="N150" s="18"/>
      <c r="O150" s="21">
        <f t="shared" si="17"/>
        <v>0</v>
      </c>
      <c r="P150" s="18"/>
      <c r="Q150" s="26">
        <f t="shared" si="27"/>
        <v>0</v>
      </c>
      <c r="R150" s="18"/>
      <c r="S150" s="18"/>
      <c r="T150" s="21">
        <f t="shared" si="8"/>
        <v>0</v>
      </c>
      <c r="U150" s="18"/>
      <c r="V150" s="17"/>
    </row>
    <row r="151" spans="1:22" ht="24.95" hidden="1" customHeight="1" x14ac:dyDescent="0.25">
      <c r="A151" s="16" t="s">
        <v>140</v>
      </c>
      <c r="B151" s="16" t="s">
        <v>16</v>
      </c>
      <c r="C151" s="16" t="s">
        <v>204</v>
      </c>
      <c r="D151" s="16" t="s">
        <v>141</v>
      </c>
      <c r="E151" s="17">
        <v>0</v>
      </c>
      <c r="F151" s="18"/>
      <c r="G151" s="18"/>
      <c r="H151" s="13">
        <f t="shared" si="12"/>
        <v>0</v>
      </c>
      <c r="I151" s="18"/>
      <c r="J151" s="18"/>
      <c r="K151" s="18"/>
      <c r="L151" s="26">
        <f t="shared" si="9"/>
        <v>0</v>
      </c>
      <c r="M151" s="18"/>
      <c r="N151" s="18"/>
      <c r="O151" s="21">
        <f t="shared" si="17"/>
        <v>0</v>
      </c>
      <c r="P151" s="18"/>
      <c r="Q151" s="26">
        <f t="shared" si="27"/>
        <v>0</v>
      </c>
      <c r="R151" s="18"/>
      <c r="S151" s="18"/>
      <c r="T151" s="21">
        <f t="shared" si="8"/>
        <v>0</v>
      </c>
      <c r="U151" s="18"/>
      <c r="V151" s="17"/>
    </row>
    <row r="152" spans="1:22" ht="12.5" hidden="1" customHeight="1" x14ac:dyDescent="0.25">
      <c r="A152" s="16" t="s">
        <v>157</v>
      </c>
      <c r="B152" s="16" t="s">
        <v>16</v>
      </c>
      <c r="C152" s="16" t="s">
        <v>204</v>
      </c>
      <c r="D152" s="16" t="s">
        <v>158</v>
      </c>
      <c r="E152" s="17">
        <f>E153+E154</f>
        <v>0</v>
      </c>
      <c r="F152" s="18"/>
      <c r="G152" s="18"/>
      <c r="H152" s="13">
        <f t="shared" si="12"/>
        <v>0</v>
      </c>
      <c r="I152" s="18"/>
      <c r="J152" s="18"/>
      <c r="K152" s="18"/>
      <c r="L152" s="26">
        <f t="shared" si="9"/>
        <v>0</v>
      </c>
      <c r="M152" s="18"/>
      <c r="N152" s="18"/>
      <c r="O152" s="21">
        <f t="shared" si="17"/>
        <v>0</v>
      </c>
      <c r="P152" s="18"/>
      <c r="Q152" s="26">
        <f t="shared" si="27"/>
        <v>0</v>
      </c>
      <c r="R152" s="18"/>
      <c r="S152" s="18"/>
      <c r="T152" s="21">
        <f t="shared" si="8"/>
        <v>0</v>
      </c>
      <c r="U152" s="18"/>
      <c r="V152" s="17"/>
    </row>
    <row r="153" spans="1:22" ht="12.5" hidden="1" customHeight="1" x14ac:dyDescent="0.25">
      <c r="A153" s="16" t="s">
        <v>159</v>
      </c>
      <c r="B153" s="16" t="s">
        <v>16</v>
      </c>
      <c r="C153" s="16" t="s">
        <v>204</v>
      </c>
      <c r="D153" s="16" t="s">
        <v>158</v>
      </c>
      <c r="E153" s="17">
        <v>0</v>
      </c>
      <c r="F153" s="18"/>
      <c r="G153" s="18"/>
      <c r="H153" s="13">
        <f t="shared" si="12"/>
        <v>0</v>
      </c>
      <c r="I153" s="18"/>
      <c r="J153" s="18"/>
      <c r="K153" s="18"/>
      <c r="L153" s="26">
        <f t="shared" si="9"/>
        <v>0</v>
      </c>
      <c r="M153" s="18"/>
      <c r="N153" s="18"/>
      <c r="O153" s="21">
        <f t="shared" si="17"/>
        <v>0</v>
      </c>
      <c r="P153" s="18"/>
      <c r="Q153" s="26">
        <f t="shared" si="27"/>
        <v>0</v>
      </c>
      <c r="R153" s="18"/>
      <c r="S153" s="18"/>
      <c r="T153" s="21">
        <f t="shared" si="8"/>
        <v>0</v>
      </c>
      <c r="U153" s="18"/>
      <c r="V153" s="17"/>
    </row>
    <row r="154" spans="1:22" ht="12.5" hidden="1" customHeight="1" x14ac:dyDescent="0.25">
      <c r="A154" s="16" t="s">
        <v>160</v>
      </c>
      <c r="B154" s="16" t="s">
        <v>16</v>
      </c>
      <c r="C154" s="16" t="s">
        <v>204</v>
      </c>
      <c r="D154" s="16" t="s">
        <v>158</v>
      </c>
      <c r="E154" s="17">
        <v>0</v>
      </c>
      <c r="F154" s="18"/>
      <c r="G154" s="18"/>
      <c r="H154" s="13">
        <f t="shared" si="12"/>
        <v>0</v>
      </c>
      <c r="I154" s="18"/>
      <c r="J154" s="18"/>
      <c r="K154" s="18"/>
      <c r="L154" s="26">
        <f t="shared" si="9"/>
        <v>0</v>
      </c>
      <c r="M154" s="18"/>
      <c r="N154" s="18"/>
      <c r="O154" s="21">
        <f t="shared" si="17"/>
        <v>0</v>
      </c>
      <c r="P154" s="18"/>
      <c r="Q154" s="26">
        <f t="shared" si="27"/>
        <v>0</v>
      </c>
      <c r="R154" s="18"/>
      <c r="S154" s="18"/>
      <c r="T154" s="21">
        <f t="shared" si="8"/>
        <v>0</v>
      </c>
      <c r="U154" s="18"/>
      <c r="V154" s="17"/>
    </row>
    <row r="155" spans="1:22" ht="12.5" hidden="1" customHeight="1" x14ac:dyDescent="0.25">
      <c r="A155" s="16" t="s">
        <v>201</v>
      </c>
      <c r="B155" s="16" t="s">
        <v>16</v>
      </c>
      <c r="C155" s="16" t="s">
        <v>204</v>
      </c>
      <c r="D155" s="16" t="s">
        <v>202</v>
      </c>
      <c r="E155" s="17">
        <v>0</v>
      </c>
      <c r="F155" s="18"/>
      <c r="G155" s="18"/>
      <c r="H155" s="13">
        <f t="shared" si="12"/>
        <v>0</v>
      </c>
      <c r="I155" s="18"/>
      <c r="J155" s="18"/>
      <c r="K155" s="18"/>
      <c r="L155" s="26">
        <f t="shared" si="9"/>
        <v>0</v>
      </c>
      <c r="M155" s="18"/>
      <c r="N155" s="18"/>
      <c r="O155" s="21">
        <f t="shared" si="17"/>
        <v>0</v>
      </c>
      <c r="P155" s="18"/>
      <c r="Q155" s="26">
        <f t="shared" si="27"/>
        <v>0</v>
      </c>
      <c r="R155" s="18"/>
      <c r="S155" s="18"/>
      <c r="T155" s="21">
        <f t="shared" si="8"/>
        <v>0</v>
      </c>
      <c r="U155" s="18"/>
      <c r="V155" s="17"/>
    </row>
    <row r="156" spans="1:22" ht="12.5" hidden="1" customHeight="1" x14ac:dyDescent="0.25">
      <c r="A156" s="16" t="s">
        <v>182</v>
      </c>
      <c r="B156" s="16" t="s">
        <v>16</v>
      </c>
      <c r="C156" s="16" t="s">
        <v>204</v>
      </c>
      <c r="D156" s="16" t="s">
        <v>80</v>
      </c>
      <c r="E156" s="17">
        <v>0</v>
      </c>
      <c r="F156" s="18"/>
      <c r="G156" s="18"/>
      <c r="H156" s="13">
        <f t="shared" si="12"/>
        <v>0</v>
      </c>
      <c r="I156" s="18"/>
      <c r="J156" s="18"/>
      <c r="K156" s="18"/>
      <c r="L156" s="26">
        <f t="shared" si="9"/>
        <v>0</v>
      </c>
      <c r="M156" s="18"/>
      <c r="N156" s="18"/>
      <c r="O156" s="21">
        <f t="shared" si="17"/>
        <v>0</v>
      </c>
      <c r="P156" s="18"/>
      <c r="Q156" s="26">
        <f t="shared" si="27"/>
        <v>0</v>
      </c>
      <c r="R156" s="18"/>
      <c r="S156" s="18"/>
      <c r="T156" s="21">
        <f t="shared" si="8"/>
        <v>0</v>
      </c>
      <c r="U156" s="18"/>
      <c r="V156" s="17"/>
    </row>
    <row r="157" spans="1:22" s="24" customFormat="1" ht="12.5" hidden="1" customHeight="1" x14ac:dyDescent="0.25">
      <c r="A157" s="20" t="s">
        <v>206</v>
      </c>
      <c r="B157" s="20" t="s">
        <v>78</v>
      </c>
      <c r="C157" s="20" t="s">
        <v>207</v>
      </c>
      <c r="D157" s="20" t="s">
        <v>16</v>
      </c>
      <c r="E157" s="21">
        <v>0</v>
      </c>
      <c r="F157" s="22"/>
      <c r="G157" s="22"/>
      <c r="H157" s="13">
        <f t="shared" si="12"/>
        <v>0</v>
      </c>
      <c r="I157" s="22"/>
      <c r="J157" s="22"/>
      <c r="K157" s="22"/>
      <c r="L157" s="26">
        <f t="shared" si="9"/>
        <v>0</v>
      </c>
      <c r="M157" s="22"/>
      <c r="N157" s="22"/>
      <c r="O157" s="21">
        <f t="shared" si="17"/>
        <v>0</v>
      </c>
      <c r="P157" s="22"/>
      <c r="Q157" s="26">
        <f t="shared" si="27"/>
        <v>0</v>
      </c>
      <c r="R157" s="22"/>
      <c r="S157" s="22"/>
      <c r="T157" s="21">
        <f t="shared" si="8"/>
        <v>0</v>
      </c>
      <c r="U157" s="22"/>
      <c r="V157" s="17"/>
    </row>
    <row r="158" spans="1:22" ht="12.5" hidden="1" customHeight="1" x14ac:dyDescent="0.25">
      <c r="A158" s="16" t="s">
        <v>208</v>
      </c>
      <c r="B158" s="16" t="s">
        <v>158</v>
      </c>
      <c r="C158" s="16" t="s">
        <v>16</v>
      </c>
      <c r="D158" s="16" t="s">
        <v>16</v>
      </c>
      <c r="E158" s="17">
        <v>0</v>
      </c>
      <c r="F158" s="18"/>
      <c r="G158" s="18"/>
      <c r="H158" s="13">
        <f t="shared" si="12"/>
        <v>0</v>
      </c>
      <c r="I158" s="18"/>
      <c r="J158" s="18"/>
      <c r="K158" s="18"/>
      <c r="L158" s="26">
        <f t="shared" si="9"/>
        <v>0</v>
      </c>
      <c r="M158" s="18"/>
      <c r="N158" s="18"/>
      <c r="O158" s="21">
        <f t="shared" si="17"/>
        <v>0</v>
      </c>
      <c r="P158" s="18"/>
      <c r="Q158" s="26">
        <f t="shared" si="27"/>
        <v>0</v>
      </c>
      <c r="R158" s="18"/>
      <c r="S158" s="18"/>
      <c r="T158" s="21">
        <f t="shared" si="8"/>
        <v>0</v>
      </c>
      <c r="U158" s="18"/>
      <c r="V158" s="17"/>
    </row>
    <row r="159" spans="1:22" ht="12.5" hidden="1" customHeight="1" x14ac:dyDescent="0.25">
      <c r="A159" s="16" t="s">
        <v>209</v>
      </c>
      <c r="B159" s="16" t="s">
        <v>181</v>
      </c>
      <c r="C159" s="16" t="s">
        <v>16</v>
      </c>
      <c r="D159" s="16" t="s">
        <v>16</v>
      </c>
      <c r="E159" s="17">
        <v>0</v>
      </c>
      <c r="F159" s="18"/>
      <c r="G159" s="18"/>
      <c r="H159" s="13">
        <f t="shared" si="12"/>
        <v>0</v>
      </c>
      <c r="I159" s="18"/>
      <c r="J159" s="18"/>
      <c r="K159" s="18"/>
      <c r="L159" s="26">
        <f t="shared" si="9"/>
        <v>0</v>
      </c>
      <c r="M159" s="18"/>
      <c r="N159" s="18"/>
      <c r="O159" s="21">
        <f t="shared" si="17"/>
        <v>0</v>
      </c>
      <c r="P159" s="18"/>
      <c r="Q159" s="26">
        <f t="shared" si="27"/>
        <v>0</v>
      </c>
      <c r="R159" s="18"/>
      <c r="S159" s="18"/>
      <c r="T159" s="21">
        <f t="shared" ref="T159:T190" si="28">Q159-(R159+S159)</f>
        <v>0</v>
      </c>
      <c r="U159" s="18"/>
      <c r="V159" s="17"/>
    </row>
    <row r="160" spans="1:22" s="24" customFormat="1" ht="12.5" hidden="1" customHeight="1" x14ac:dyDescent="0.25">
      <c r="A160" s="20" t="s">
        <v>210</v>
      </c>
      <c r="B160" s="20" t="s">
        <v>44</v>
      </c>
      <c r="C160" s="20" t="s">
        <v>211</v>
      </c>
      <c r="D160" s="20" t="s">
        <v>16</v>
      </c>
      <c r="E160" s="21">
        <v>0</v>
      </c>
      <c r="F160" s="22"/>
      <c r="G160" s="22"/>
      <c r="H160" s="13">
        <f t="shared" si="12"/>
        <v>0</v>
      </c>
      <c r="I160" s="22"/>
      <c r="J160" s="22"/>
      <c r="K160" s="22"/>
      <c r="L160" s="26">
        <f t="shared" si="9"/>
        <v>0</v>
      </c>
      <c r="M160" s="22"/>
      <c r="N160" s="22"/>
      <c r="O160" s="21">
        <f t="shared" si="17"/>
        <v>0</v>
      </c>
      <c r="P160" s="22"/>
      <c r="Q160" s="26">
        <f t="shared" si="27"/>
        <v>0</v>
      </c>
      <c r="R160" s="22"/>
      <c r="S160" s="22"/>
      <c r="T160" s="21">
        <f t="shared" si="28"/>
        <v>0</v>
      </c>
      <c r="U160" s="22"/>
      <c r="V160" s="17"/>
    </row>
    <row r="161" spans="1:22" ht="12.5" hidden="1" customHeight="1" x14ac:dyDescent="0.25">
      <c r="A161" s="16" t="s">
        <v>212</v>
      </c>
      <c r="B161" s="16" t="s">
        <v>46</v>
      </c>
      <c r="C161" s="16" t="s">
        <v>16</v>
      </c>
      <c r="D161" s="16" t="s">
        <v>16</v>
      </c>
      <c r="E161" s="17">
        <v>0</v>
      </c>
      <c r="F161" s="18"/>
      <c r="G161" s="18"/>
      <c r="H161" s="13">
        <f t="shared" si="12"/>
        <v>0</v>
      </c>
      <c r="I161" s="18"/>
      <c r="J161" s="18"/>
      <c r="K161" s="18"/>
      <c r="L161" s="26">
        <f t="shared" ref="L161:L164" si="29">H161+K161</f>
        <v>0</v>
      </c>
      <c r="M161" s="18"/>
      <c r="N161" s="18"/>
      <c r="O161" s="21">
        <f t="shared" si="17"/>
        <v>0</v>
      </c>
      <c r="P161" s="18"/>
      <c r="Q161" s="26">
        <f t="shared" si="27"/>
        <v>0</v>
      </c>
      <c r="R161" s="18"/>
      <c r="S161" s="18"/>
      <c r="T161" s="21">
        <f t="shared" si="28"/>
        <v>0</v>
      </c>
      <c r="U161" s="18"/>
      <c r="V161" s="17"/>
    </row>
    <row r="162" spans="1:22" ht="12.5" hidden="1" customHeight="1" x14ac:dyDescent="0.25">
      <c r="A162" s="16" t="s">
        <v>213</v>
      </c>
      <c r="B162" s="16" t="s">
        <v>48</v>
      </c>
      <c r="C162" s="16" t="s">
        <v>16</v>
      </c>
      <c r="D162" s="16" t="s">
        <v>16</v>
      </c>
      <c r="E162" s="17">
        <v>0</v>
      </c>
      <c r="F162" s="18"/>
      <c r="G162" s="18"/>
      <c r="H162" s="13">
        <f t="shared" ref="H162:H164" si="30">E162+G162</f>
        <v>0</v>
      </c>
      <c r="I162" s="18"/>
      <c r="J162" s="18"/>
      <c r="K162" s="18"/>
      <c r="L162" s="26">
        <f t="shared" si="29"/>
        <v>0</v>
      </c>
      <c r="M162" s="18"/>
      <c r="N162" s="18"/>
      <c r="O162" s="21">
        <f t="shared" si="17"/>
        <v>0</v>
      </c>
      <c r="P162" s="18"/>
      <c r="Q162" s="26">
        <f t="shared" si="27"/>
        <v>0</v>
      </c>
      <c r="R162" s="18"/>
      <c r="S162" s="18"/>
      <c r="T162" s="21">
        <f t="shared" si="28"/>
        <v>0</v>
      </c>
      <c r="U162" s="18"/>
      <c r="V162" s="17"/>
    </row>
    <row r="163" spans="1:22" s="24" customFormat="1" x14ac:dyDescent="0.25">
      <c r="A163" s="20" t="s">
        <v>214</v>
      </c>
      <c r="B163" s="20" t="s">
        <v>207</v>
      </c>
      <c r="C163" s="20" t="s">
        <v>215</v>
      </c>
      <c r="D163" s="20" t="s">
        <v>16</v>
      </c>
      <c r="E163" s="21">
        <v>0</v>
      </c>
      <c r="F163" s="22"/>
      <c r="G163" s="22"/>
      <c r="H163" s="13">
        <f t="shared" si="30"/>
        <v>0</v>
      </c>
      <c r="I163" s="22"/>
      <c r="J163" s="22"/>
      <c r="K163" s="22"/>
      <c r="L163" s="26">
        <f t="shared" si="29"/>
        <v>0</v>
      </c>
      <c r="M163" s="22"/>
      <c r="N163" s="22"/>
      <c r="O163" s="21">
        <f t="shared" si="17"/>
        <v>0</v>
      </c>
      <c r="P163" s="22"/>
      <c r="Q163" s="26">
        <f t="shared" si="27"/>
        <v>0</v>
      </c>
      <c r="R163" s="22"/>
      <c r="S163" s="22"/>
      <c r="T163" s="21">
        <f t="shared" si="28"/>
        <v>0</v>
      </c>
      <c r="U163" s="22"/>
      <c r="V163" s="17"/>
    </row>
    <row r="164" spans="1:22" s="24" customFormat="1" x14ac:dyDescent="0.25">
      <c r="A164" s="20" t="s">
        <v>216</v>
      </c>
      <c r="B164" s="20" t="s">
        <v>211</v>
      </c>
      <c r="C164" s="20" t="s">
        <v>215</v>
      </c>
      <c r="D164" s="20" t="s">
        <v>16</v>
      </c>
      <c r="E164" s="21">
        <v>0</v>
      </c>
      <c r="F164" s="22"/>
      <c r="G164" s="22"/>
      <c r="H164" s="13">
        <f t="shared" si="30"/>
        <v>0</v>
      </c>
      <c r="I164" s="22"/>
      <c r="J164" s="22"/>
      <c r="K164" s="22"/>
      <c r="L164" s="26">
        <f t="shared" si="29"/>
        <v>0</v>
      </c>
      <c r="M164" s="22"/>
      <c r="N164" s="22"/>
      <c r="O164" s="21">
        <f t="shared" si="17"/>
        <v>0</v>
      </c>
      <c r="P164" s="22"/>
      <c r="Q164" s="26">
        <f t="shared" si="27"/>
        <v>0</v>
      </c>
      <c r="R164" s="22"/>
      <c r="S164" s="22"/>
      <c r="T164" s="21">
        <f t="shared" si="28"/>
        <v>0</v>
      </c>
      <c r="U164" s="22"/>
      <c r="V164" s="17"/>
    </row>
  </sheetData>
  <mergeCells count="1">
    <mergeCell ref="A3:Q3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  <rowBreaks count="4" manualBreakCount="4">
    <brk id="21" max="16383" man="1"/>
    <brk id="56" max="16383" man="1"/>
    <brk id="94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Y170"/>
  <sheetViews>
    <sheetView tabSelected="1" view="pageBreakPreview" zoomScaleNormal="100" zoomScaleSheetLayoutView="100" workbookViewId="0">
      <pane xSplit="22" ySplit="30" topLeftCell="W96" activePane="bottomRight" state="frozen"/>
      <selection pane="topRight" activeCell="W1" sqref="W1"/>
      <selection pane="bottomLeft" activeCell="A31" sqref="A31"/>
      <selection pane="bottomRight" activeCell="Y125" sqref="Y125"/>
    </sheetView>
  </sheetViews>
  <sheetFormatPr defaultRowHeight="12.5" x14ac:dyDescent="0.25"/>
  <cols>
    <col min="1" max="1" width="39.25" style="1" customWidth="1"/>
    <col min="2" max="2" width="0" style="1" hidden="1" customWidth="1"/>
    <col min="3" max="3" width="5.125" style="1" customWidth="1"/>
    <col min="4" max="4" width="9" style="1" customWidth="1"/>
    <col min="5" max="5" width="14.375" style="2" hidden="1" customWidth="1"/>
    <col min="6" max="6" width="13.875" style="3" hidden="1" customWidth="1"/>
    <col min="7" max="7" width="13.5" style="3" hidden="1" customWidth="1"/>
    <col min="8" max="8" width="14.25" style="1" hidden="1" customWidth="1"/>
    <col min="9" max="12" width="14.875" style="3" hidden="1" customWidth="1"/>
    <col min="13" max="13" width="14.375" style="3" hidden="1" customWidth="1"/>
    <col min="14" max="14" width="18" style="34" hidden="1" customWidth="1"/>
    <col min="15" max="15" width="11.5" style="34" hidden="1" customWidth="1"/>
    <col min="16" max="16" width="13.875" style="34" hidden="1" customWidth="1"/>
    <col min="17" max="17" width="12" style="34" hidden="1" customWidth="1"/>
    <col min="18" max="18" width="16" style="2" hidden="1" customWidth="1"/>
    <col min="19" max="19" width="13.875" style="3" hidden="1" customWidth="1"/>
    <col min="20" max="20" width="11.875" style="3" hidden="1" customWidth="1"/>
    <col min="21" max="21" width="13.75" style="3" hidden="1" customWidth="1"/>
    <col min="22" max="22" width="13" style="3" hidden="1" customWidth="1"/>
    <col min="23" max="23" width="19.125" style="34" customWidth="1"/>
    <col min="24" max="24" width="13.75" style="3" customWidth="1"/>
    <col min="25" max="25" width="13.875" style="1" bestFit="1" customWidth="1"/>
    <col min="26" max="16384" width="9" style="1"/>
  </cols>
  <sheetData>
    <row r="1" spans="1:24" x14ac:dyDescent="0.25">
      <c r="A1" s="4" t="s">
        <v>219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</row>
    <row r="2" spans="1:24" s="9" customFormat="1" ht="49.85" customHeight="1" x14ac:dyDescent="0.25">
      <c r="A2" s="5"/>
      <c r="B2" s="5"/>
      <c r="C2" s="5" t="s">
        <v>1</v>
      </c>
      <c r="D2" s="5" t="s">
        <v>2</v>
      </c>
      <c r="E2" s="35" t="s">
        <v>220</v>
      </c>
      <c r="F2" s="7" t="s">
        <v>4</v>
      </c>
      <c r="G2" s="7" t="s">
        <v>5</v>
      </c>
      <c r="H2" s="8" t="s">
        <v>6</v>
      </c>
      <c r="I2" s="36" t="s">
        <v>4</v>
      </c>
      <c r="J2" s="37"/>
      <c r="K2" s="38"/>
      <c r="L2" s="39" t="s">
        <v>221</v>
      </c>
      <c r="M2" s="40" t="s">
        <v>222</v>
      </c>
      <c r="N2" s="41" t="s">
        <v>223</v>
      </c>
      <c r="O2" s="41" t="s">
        <v>224</v>
      </c>
      <c r="P2" s="41" t="s">
        <v>11</v>
      </c>
      <c r="Q2" s="41" t="s">
        <v>221</v>
      </c>
      <c r="R2" s="42" t="s">
        <v>225</v>
      </c>
      <c r="S2" s="43" t="s">
        <v>4</v>
      </c>
      <c r="T2" s="43" t="s">
        <v>10</v>
      </c>
      <c r="U2" s="43" t="s">
        <v>11</v>
      </c>
      <c r="V2" s="43" t="s">
        <v>14</v>
      </c>
      <c r="W2" s="41" t="s">
        <v>218</v>
      </c>
      <c r="X2" s="44">
        <f>X3+X30</f>
        <v>42338462.829999998</v>
      </c>
    </row>
    <row r="3" spans="1:24" s="9" customFormat="1" ht="37.4" x14ac:dyDescent="0.25">
      <c r="A3" s="45" t="s">
        <v>226</v>
      </c>
      <c r="B3" s="45" t="s">
        <v>16</v>
      </c>
      <c r="C3" s="45" t="s">
        <v>16</v>
      </c>
      <c r="D3" s="45" t="s">
        <v>16</v>
      </c>
      <c r="E3" s="46"/>
      <c r="F3" s="47"/>
      <c r="G3" s="47"/>
      <c r="H3" s="48"/>
      <c r="I3" s="7" t="s">
        <v>223</v>
      </c>
      <c r="J3" s="7" t="s">
        <v>227</v>
      </c>
      <c r="K3" s="47" t="s">
        <v>228</v>
      </c>
      <c r="L3" s="47"/>
      <c r="M3" s="49"/>
      <c r="N3" s="41"/>
      <c r="O3" s="41"/>
      <c r="P3" s="41"/>
      <c r="Q3" s="41"/>
      <c r="R3" s="50"/>
      <c r="S3" s="51"/>
      <c r="T3" s="51"/>
      <c r="U3" s="51"/>
      <c r="V3" s="51"/>
      <c r="W3" s="41"/>
      <c r="X3" s="44">
        <v>288462.83</v>
      </c>
    </row>
    <row r="4" spans="1:24" hidden="1" x14ac:dyDescent="0.25">
      <c r="A4" s="16" t="s">
        <v>17</v>
      </c>
      <c r="B4" s="16" t="s">
        <v>18</v>
      </c>
      <c r="C4" s="16" t="s">
        <v>18</v>
      </c>
      <c r="D4" s="16" t="s">
        <v>16</v>
      </c>
      <c r="E4" s="17">
        <v>0</v>
      </c>
      <c r="F4" s="18"/>
      <c r="G4" s="18"/>
      <c r="H4" s="19"/>
      <c r="I4" s="18"/>
      <c r="J4" s="18"/>
      <c r="K4" s="18"/>
      <c r="L4" s="18"/>
      <c r="M4" s="26"/>
      <c r="N4" s="17"/>
      <c r="O4" s="17"/>
      <c r="P4" s="17"/>
      <c r="Q4" s="17"/>
      <c r="R4" s="19"/>
      <c r="S4" s="1"/>
      <c r="T4" s="1"/>
      <c r="U4" s="1"/>
      <c r="V4" s="1"/>
      <c r="W4" s="1"/>
      <c r="X4" s="1"/>
    </row>
    <row r="5" spans="1:24" hidden="1" x14ac:dyDescent="0.25">
      <c r="A5" s="16" t="s">
        <v>19</v>
      </c>
      <c r="B5" s="16" t="s">
        <v>20</v>
      </c>
      <c r="C5" s="16" t="s">
        <v>20</v>
      </c>
      <c r="D5" s="16" t="s">
        <v>16</v>
      </c>
      <c r="E5" s="17">
        <v>0</v>
      </c>
      <c r="F5" s="18"/>
      <c r="G5" s="18"/>
      <c r="H5" s="19"/>
      <c r="I5" s="18"/>
      <c r="J5" s="18"/>
      <c r="K5" s="18"/>
      <c r="L5" s="18"/>
      <c r="M5" s="26"/>
      <c r="N5" s="17"/>
      <c r="O5" s="17"/>
      <c r="P5" s="17"/>
      <c r="Q5" s="17"/>
      <c r="R5" s="19"/>
      <c r="S5" s="1"/>
      <c r="T5" s="1"/>
      <c r="U5" s="1"/>
      <c r="V5" s="1"/>
      <c r="W5" s="1"/>
      <c r="X5" s="1"/>
    </row>
    <row r="6" spans="1:24" ht="74.8" hidden="1" x14ac:dyDescent="0.25">
      <c r="A6" s="16" t="s">
        <v>21</v>
      </c>
      <c r="B6" s="16" t="s">
        <v>16</v>
      </c>
      <c r="C6" s="16" t="s">
        <v>16</v>
      </c>
      <c r="D6" s="16" t="s">
        <v>16</v>
      </c>
      <c r="E6" s="17">
        <v>0</v>
      </c>
      <c r="F6" s="18"/>
      <c r="G6" s="18"/>
      <c r="H6" s="19"/>
      <c r="I6" s="18"/>
      <c r="J6" s="18"/>
      <c r="K6" s="18"/>
      <c r="L6" s="18"/>
      <c r="M6" s="26"/>
      <c r="N6" s="17"/>
      <c r="O6" s="17"/>
      <c r="P6" s="17"/>
      <c r="Q6" s="17"/>
      <c r="R6" s="19"/>
      <c r="S6" s="1"/>
      <c r="T6" s="1"/>
      <c r="U6" s="1"/>
      <c r="V6" s="1"/>
      <c r="W6" s="1"/>
      <c r="X6" s="1"/>
    </row>
    <row r="7" spans="1:24" ht="49.85" hidden="1" x14ac:dyDescent="0.25">
      <c r="A7" s="16" t="s">
        <v>22</v>
      </c>
      <c r="B7" s="16" t="s">
        <v>16</v>
      </c>
      <c r="C7" s="16" t="s">
        <v>16</v>
      </c>
      <c r="D7" s="16" t="s">
        <v>16</v>
      </c>
      <c r="E7" s="17">
        <v>0</v>
      </c>
      <c r="F7" s="18"/>
      <c r="G7" s="18"/>
      <c r="H7" s="19"/>
      <c r="I7" s="18"/>
      <c r="J7" s="18"/>
      <c r="K7" s="18"/>
      <c r="L7" s="18"/>
      <c r="M7" s="26"/>
      <c r="N7" s="17"/>
      <c r="O7" s="17"/>
      <c r="P7" s="17"/>
      <c r="Q7" s="17"/>
      <c r="R7" s="19"/>
      <c r="S7" s="1"/>
      <c r="T7" s="1"/>
      <c r="U7" s="1"/>
      <c r="V7" s="1"/>
      <c r="W7" s="1"/>
      <c r="X7" s="1"/>
    </row>
    <row r="8" spans="1:24" s="15" customFormat="1" ht="13.15" hidden="1" x14ac:dyDescent="0.25">
      <c r="A8" s="10" t="s">
        <v>15</v>
      </c>
      <c r="B8" s="10" t="s">
        <v>16</v>
      </c>
      <c r="C8" s="10" t="s">
        <v>16</v>
      </c>
      <c r="D8" s="10" t="s">
        <v>16</v>
      </c>
      <c r="E8" s="11">
        <v>37600000</v>
      </c>
      <c r="F8" s="11"/>
      <c r="G8" s="12">
        <v>2700000</v>
      </c>
      <c r="H8" s="13">
        <f>E8+G8</f>
        <v>40300000</v>
      </c>
      <c r="I8" s="11"/>
      <c r="J8" s="11"/>
      <c r="K8" s="11"/>
      <c r="L8" s="11">
        <v>1685000</v>
      </c>
      <c r="M8" s="29">
        <f>H8+L8</f>
        <v>41985000</v>
      </c>
      <c r="N8" s="11" t="e">
        <f>M8+M165-M30</f>
        <v>#REF!</v>
      </c>
      <c r="O8" s="11"/>
      <c r="P8" s="11"/>
      <c r="Q8" s="11"/>
      <c r="R8" s="29">
        <v>41985000</v>
      </c>
    </row>
    <row r="9" spans="1:24" hidden="1" x14ac:dyDescent="0.25">
      <c r="A9" s="16" t="s">
        <v>23</v>
      </c>
      <c r="B9" s="16" t="s">
        <v>16</v>
      </c>
      <c r="C9" s="16" t="s">
        <v>16</v>
      </c>
      <c r="D9" s="16" t="s">
        <v>16</v>
      </c>
      <c r="E9" s="17">
        <v>0</v>
      </c>
      <c r="F9" s="18"/>
      <c r="G9" s="18"/>
      <c r="H9" s="19"/>
      <c r="I9" s="18"/>
      <c r="J9" s="18"/>
      <c r="K9" s="18"/>
      <c r="L9" s="18"/>
      <c r="M9" s="26"/>
      <c r="N9" s="17"/>
      <c r="O9" s="17"/>
      <c r="P9" s="17"/>
      <c r="Q9" s="17"/>
      <c r="R9" s="19"/>
      <c r="S9" s="1"/>
      <c r="T9" s="1"/>
      <c r="U9" s="1"/>
      <c r="V9" s="1"/>
      <c r="W9" s="1"/>
      <c r="X9" s="1"/>
    </row>
    <row r="10" spans="1:24" ht="49.85" hidden="1" x14ac:dyDescent="0.25">
      <c r="A10" s="16" t="s">
        <v>24</v>
      </c>
      <c r="B10" s="16" t="s">
        <v>16</v>
      </c>
      <c r="C10" s="16" t="s">
        <v>16</v>
      </c>
      <c r="D10" s="16" t="s">
        <v>16</v>
      </c>
      <c r="E10" s="17">
        <v>0</v>
      </c>
      <c r="F10" s="18"/>
      <c r="G10" s="18"/>
      <c r="H10" s="19"/>
      <c r="I10" s="18"/>
      <c r="J10" s="18"/>
      <c r="K10" s="18"/>
      <c r="L10" s="18"/>
      <c r="M10" s="26"/>
      <c r="N10" s="17"/>
      <c r="O10" s="17"/>
      <c r="P10" s="17"/>
      <c r="Q10" s="17"/>
      <c r="R10" s="19"/>
      <c r="S10" s="1"/>
      <c r="T10" s="1"/>
      <c r="U10" s="1"/>
      <c r="V10" s="1"/>
      <c r="W10" s="1"/>
      <c r="X10" s="1"/>
    </row>
    <row r="11" spans="1:24" hidden="1" x14ac:dyDescent="0.25">
      <c r="A11" s="16" t="s">
        <v>25</v>
      </c>
      <c r="B11" s="16" t="s">
        <v>16</v>
      </c>
      <c r="C11" s="16" t="s">
        <v>16</v>
      </c>
      <c r="D11" s="16" t="s">
        <v>16</v>
      </c>
      <c r="E11" s="17">
        <v>0</v>
      </c>
      <c r="F11" s="18"/>
      <c r="G11" s="18"/>
      <c r="H11" s="19"/>
      <c r="I11" s="18"/>
      <c r="J11" s="18"/>
      <c r="K11" s="18"/>
      <c r="L11" s="18"/>
      <c r="M11" s="26"/>
      <c r="N11" s="17"/>
      <c r="O11" s="17"/>
      <c r="P11" s="17"/>
      <c r="Q11" s="17"/>
      <c r="R11" s="19"/>
      <c r="S11" s="1"/>
      <c r="T11" s="1"/>
      <c r="U11" s="1"/>
      <c r="V11" s="1"/>
      <c r="W11" s="1"/>
      <c r="X11" s="1"/>
    </row>
    <row r="12" spans="1:24" s="24" customFormat="1" ht="24.95" hidden="1" x14ac:dyDescent="0.25">
      <c r="A12" s="20" t="s">
        <v>26</v>
      </c>
      <c r="B12" s="20" t="s">
        <v>27</v>
      </c>
      <c r="C12" s="20" t="s">
        <v>27</v>
      </c>
      <c r="D12" s="20" t="s">
        <v>16</v>
      </c>
      <c r="E12" s="21">
        <f>E13+E14+E15+E16+E17</f>
        <v>0</v>
      </c>
      <c r="F12" s="22"/>
      <c r="G12" s="22"/>
      <c r="H12" s="23"/>
      <c r="I12" s="22"/>
      <c r="J12" s="22"/>
      <c r="K12" s="22"/>
      <c r="L12" s="22"/>
      <c r="M12" s="25"/>
      <c r="N12" s="21"/>
      <c r="O12" s="21"/>
      <c r="P12" s="21"/>
      <c r="Q12" s="21"/>
      <c r="R12" s="23"/>
    </row>
    <row r="13" spans="1:24" ht="137.1" hidden="1" x14ac:dyDescent="0.25">
      <c r="A13" s="16" t="s">
        <v>28</v>
      </c>
      <c r="B13" s="16" t="s">
        <v>16</v>
      </c>
      <c r="C13" s="16" t="s">
        <v>16</v>
      </c>
      <c r="D13" s="16" t="s">
        <v>16</v>
      </c>
      <c r="E13" s="17">
        <v>0</v>
      </c>
      <c r="F13" s="18"/>
      <c r="G13" s="18"/>
      <c r="H13" s="19"/>
      <c r="I13" s="18"/>
      <c r="J13" s="18"/>
      <c r="K13" s="18"/>
      <c r="L13" s="18"/>
      <c r="M13" s="26"/>
      <c r="N13" s="17"/>
      <c r="O13" s="17"/>
      <c r="P13" s="17"/>
      <c r="Q13" s="17"/>
      <c r="R13" s="19"/>
      <c r="S13" s="1"/>
      <c r="T13" s="1"/>
      <c r="U13" s="1"/>
      <c r="V13" s="1"/>
      <c r="W13" s="1"/>
      <c r="X13" s="1"/>
    </row>
    <row r="14" spans="1:24" ht="62.35" hidden="1" x14ac:dyDescent="0.25">
      <c r="A14" s="16" t="s">
        <v>29</v>
      </c>
      <c r="B14" s="16" t="s">
        <v>16</v>
      </c>
      <c r="C14" s="16" t="s">
        <v>16</v>
      </c>
      <c r="D14" s="16" t="s">
        <v>16</v>
      </c>
      <c r="E14" s="17">
        <v>0</v>
      </c>
      <c r="F14" s="18"/>
      <c r="G14" s="18"/>
      <c r="H14" s="19"/>
      <c r="I14" s="18"/>
      <c r="J14" s="18"/>
      <c r="K14" s="18"/>
      <c r="L14" s="18"/>
      <c r="M14" s="26"/>
      <c r="N14" s="17"/>
      <c r="O14" s="17"/>
      <c r="P14" s="17"/>
      <c r="Q14" s="17"/>
      <c r="R14" s="19"/>
      <c r="S14" s="1"/>
      <c r="T14" s="1"/>
      <c r="U14" s="1"/>
      <c r="V14" s="1"/>
      <c r="W14" s="1"/>
      <c r="X14" s="1"/>
    </row>
    <row r="15" spans="1:24" ht="37.4" hidden="1" x14ac:dyDescent="0.25">
      <c r="A15" s="16" t="s">
        <v>30</v>
      </c>
      <c r="B15" s="16" t="s">
        <v>16</v>
      </c>
      <c r="C15" s="16" t="s">
        <v>16</v>
      </c>
      <c r="D15" s="16" t="s">
        <v>16</v>
      </c>
      <c r="E15" s="17">
        <v>0</v>
      </c>
      <c r="F15" s="18"/>
      <c r="G15" s="18"/>
      <c r="H15" s="19"/>
      <c r="I15" s="18"/>
      <c r="J15" s="18"/>
      <c r="K15" s="18"/>
      <c r="L15" s="18"/>
      <c r="M15" s="26"/>
      <c r="N15" s="17"/>
      <c r="O15" s="17"/>
      <c r="P15" s="17"/>
      <c r="Q15" s="17"/>
      <c r="R15" s="19"/>
      <c r="S15" s="1"/>
      <c r="T15" s="1"/>
      <c r="U15" s="1"/>
      <c r="V15" s="1"/>
      <c r="W15" s="1"/>
      <c r="X15" s="1"/>
    </row>
    <row r="16" spans="1:24" hidden="1" x14ac:dyDescent="0.25">
      <c r="A16" s="16" t="s">
        <v>31</v>
      </c>
      <c r="B16" s="16" t="s">
        <v>16</v>
      </c>
      <c r="C16" s="16" t="s">
        <v>16</v>
      </c>
      <c r="D16" s="16" t="s">
        <v>16</v>
      </c>
      <c r="E16" s="17">
        <v>0</v>
      </c>
      <c r="F16" s="18"/>
      <c r="G16" s="18"/>
      <c r="H16" s="19"/>
      <c r="I16" s="18"/>
      <c r="J16" s="18"/>
      <c r="K16" s="18"/>
      <c r="L16" s="18"/>
      <c r="M16" s="26"/>
      <c r="N16" s="17"/>
      <c r="O16" s="17"/>
      <c r="P16" s="17"/>
      <c r="Q16" s="17"/>
      <c r="R16" s="19"/>
      <c r="S16" s="1"/>
      <c r="T16" s="1"/>
      <c r="U16" s="1"/>
      <c r="V16" s="1"/>
      <c r="W16" s="1"/>
      <c r="X16" s="1"/>
    </row>
    <row r="17" spans="1:25" hidden="1" x14ac:dyDescent="0.25">
      <c r="A17" s="16" t="s">
        <v>32</v>
      </c>
      <c r="B17" s="16" t="s">
        <v>16</v>
      </c>
      <c r="C17" s="16" t="s">
        <v>16</v>
      </c>
      <c r="D17" s="16" t="s">
        <v>16</v>
      </c>
      <c r="E17" s="17">
        <v>0</v>
      </c>
      <c r="F17" s="18"/>
      <c r="G17" s="18"/>
      <c r="H17" s="19"/>
      <c r="I17" s="18"/>
      <c r="J17" s="18"/>
      <c r="K17" s="18"/>
      <c r="L17" s="18"/>
      <c r="M17" s="26"/>
      <c r="N17" s="17"/>
      <c r="O17" s="17"/>
      <c r="P17" s="17"/>
      <c r="Q17" s="17"/>
      <c r="R17" s="19"/>
      <c r="S17" s="1"/>
      <c r="T17" s="1"/>
      <c r="U17" s="1"/>
      <c r="V17" s="1"/>
      <c r="W17" s="1"/>
      <c r="X17" s="1"/>
    </row>
    <row r="18" spans="1:25" s="24" customFormat="1" hidden="1" x14ac:dyDescent="0.25">
      <c r="A18" s="20" t="s">
        <v>33</v>
      </c>
      <c r="B18" s="20" t="s">
        <v>34</v>
      </c>
      <c r="C18" s="20" t="s">
        <v>34</v>
      </c>
      <c r="D18" s="20" t="s">
        <v>16</v>
      </c>
      <c r="E18" s="21">
        <v>0</v>
      </c>
      <c r="F18" s="22"/>
      <c r="G18" s="22"/>
      <c r="H18" s="23"/>
      <c r="I18" s="22"/>
      <c r="J18" s="22"/>
      <c r="K18" s="22"/>
      <c r="L18" s="22"/>
      <c r="M18" s="25"/>
      <c r="N18" s="21"/>
      <c r="O18" s="21"/>
      <c r="P18" s="21"/>
      <c r="Q18" s="21"/>
      <c r="R18" s="23"/>
    </row>
    <row r="19" spans="1:25" s="24" customFormat="1" ht="24.95" hidden="1" x14ac:dyDescent="0.25">
      <c r="A19" s="20" t="s">
        <v>35</v>
      </c>
      <c r="B19" s="20" t="s">
        <v>36</v>
      </c>
      <c r="C19" s="20" t="s">
        <v>36</v>
      </c>
      <c r="D19" s="20" t="s">
        <v>16</v>
      </c>
      <c r="E19" s="21">
        <v>0</v>
      </c>
      <c r="F19" s="22"/>
      <c r="G19" s="22"/>
      <c r="H19" s="23"/>
      <c r="I19" s="22"/>
      <c r="J19" s="22"/>
      <c r="K19" s="22"/>
      <c r="L19" s="22"/>
      <c r="M19" s="25"/>
      <c r="N19" s="21"/>
      <c r="O19" s="21"/>
      <c r="P19" s="21"/>
      <c r="Q19" s="21"/>
      <c r="R19" s="23"/>
    </row>
    <row r="20" spans="1:25" s="24" customFormat="1" hidden="1" x14ac:dyDescent="0.25">
      <c r="A20" s="20" t="s">
        <v>37</v>
      </c>
      <c r="B20" s="20" t="s">
        <v>38</v>
      </c>
      <c r="C20" s="20" t="s">
        <v>39</v>
      </c>
      <c r="D20" s="20" t="s">
        <v>16</v>
      </c>
      <c r="E20" s="21" t="e">
        <f>E21+E22+#REF!+E23+E24</f>
        <v>#REF!</v>
      </c>
      <c r="F20" s="22"/>
      <c r="G20" s="22"/>
      <c r="H20" s="23"/>
      <c r="I20" s="22"/>
      <c r="J20" s="22"/>
      <c r="K20" s="22"/>
      <c r="L20" s="22"/>
      <c r="M20" s="25"/>
      <c r="N20" s="21"/>
      <c r="O20" s="21"/>
      <c r="P20" s="21"/>
      <c r="Q20" s="21"/>
      <c r="R20" s="23"/>
    </row>
    <row r="21" spans="1:25" hidden="1" x14ac:dyDescent="0.25">
      <c r="A21" s="16" t="s">
        <v>40</v>
      </c>
      <c r="B21" s="16" t="s">
        <v>16</v>
      </c>
      <c r="C21" s="16" t="s">
        <v>16</v>
      </c>
      <c r="D21" s="16" t="s">
        <v>16</v>
      </c>
      <c r="E21" s="17">
        <v>0</v>
      </c>
      <c r="F21" s="18"/>
      <c r="G21" s="18"/>
      <c r="H21" s="19"/>
      <c r="I21" s="18"/>
      <c r="J21" s="18"/>
      <c r="K21" s="18"/>
      <c r="L21" s="18"/>
      <c r="M21" s="26"/>
      <c r="N21" s="17"/>
      <c r="O21" s="17"/>
      <c r="P21" s="17"/>
      <c r="Q21" s="17"/>
      <c r="R21" s="19"/>
      <c r="S21" s="1"/>
      <c r="T21" s="1"/>
      <c r="U21" s="1"/>
      <c r="V21" s="1"/>
      <c r="W21" s="1"/>
      <c r="X21" s="1"/>
    </row>
    <row r="22" spans="1:25" ht="62.35" hidden="1" x14ac:dyDescent="0.25">
      <c r="A22" s="16" t="s">
        <v>41</v>
      </c>
      <c r="B22" s="16" t="s">
        <v>16</v>
      </c>
      <c r="C22" s="16" t="s">
        <v>16</v>
      </c>
      <c r="D22" s="16" t="s">
        <v>16</v>
      </c>
      <c r="E22" s="17">
        <v>0</v>
      </c>
      <c r="F22" s="18"/>
      <c r="G22" s="18"/>
      <c r="H22" s="19"/>
      <c r="I22" s="18"/>
      <c r="J22" s="18"/>
      <c r="K22" s="18"/>
      <c r="L22" s="18"/>
      <c r="M22" s="26"/>
      <c r="N22" s="17"/>
      <c r="O22" s="17"/>
      <c r="P22" s="17"/>
      <c r="Q22" s="17"/>
      <c r="R22" s="19"/>
      <c r="S22" s="1"/>
      <c r="T22" s="1"/>
      <c r="U22" s="1"/>
      <c r="V22" s="1"/>
      <c r="W22" s="1"/>
      <c r="X22" s="1"/>
    </row>
    <row r="23" spans="1:25" ht="24.95" hidden="1" x14ac:dyDescent="0.25">
      <c r="A23" s="16" t="s">
        <v>42</v>
      </c>
      <c r="B23" s="16" t="s">
        <v>16</v>
      </c>
      <c r="C23" s="16" t="s">
        <v>16</v>
      </c>
      <c r="D23" s="16" t="s">
        <v>16</v>
      </c>
      <c r="E23" s="17">
        <v>0</v>
      </c>
      <c r="F23" s="18"/>
      <c r="G23" s="18"/>
      <c r="H23" s="19"/>
      <c r="I23" s="18"/>
      <c r="J23" s="18"/>
      <c r="K23" s="18"/>
      <c r="L23" s="18"/>
      <c r="M23" s="26"/>
      <c r="N23" s="17"/>
      <c r="O23" s="17"/>
      <c r="P23" s="17"/>
      <c r="Q23" s="17"/>
      <c r="R23" s="19"/>
      <c r="S23" s="1"/>
      <c r="T23" s="1"/>
      <c r="U23" s="1"/>
      <c r="V23" s="1"/>
      <c r="W23" s="1"/>
      <c r="X23" s="1"/>
    </row>
    <row r="24" spans="1:25" hidden="1" x14ac:dyDescent="0.25">
      <c r="A24" s="16" t="s">
        <v>25</v>
      </c>
      <c r="B24" s="16" t="s">
        <v>16</v>
      </c>
      <c r="C24" s="16" t="s">
        <v>16</v>
      </c>
      <c r="D24" s="16" t="s">
        <v>16</v>
      </c>
      <c r="E24" s="17">
        <v>0</v>
      </c>
      <c r="F24" s="18"/>
      <c r="G24" s="18"/>
      <c r="H24" s="19"/>
      <c r="I24" s="18"/>
      <c r="J24" s="18"/>
      <c r="K24" s="18"/>
      <c r="L24" s="18"/>
      <c r="M24" s="26"/>
      <c r="N24" s="17"/>
      <c r="O24" s="17"/>
      <c r="P24" s="17"/>
      <c r="Q24" s="17"/>
      <c r="R24" s="19"/>
      <c r="S24" s="1"/>
      <c r="T24" s="1"/>
      <c r="U24" s="1"/>
      <c r="V24" s="1"/>
      <c r="W24" s="1"/>
      <c r="X24" s="1"/>
    </row>
    <row r="25" spans="1:25" hidden="1" x14ac:dyDescent="0.25">
      <c r="A25" s="16" t="s">
        <v>43</v>
      </c>
      <c r="B25" s="16" t="s">
        <v>39</v>
      </c>
      <c r="C25" s="16" t="s">
        <v>44</v>
      </c>
      <c r="D25" s="16" t="s">
        <v>16</v>
      </c>
      <c r="E25" s="17">
        <v>0</v>
      </c>
      <c r="F25" s="18"/>
      <c r="G25" s="18"/>
      <c r="H25" s="19"/>
      <c r="I25" s="18"/>
      <c r="J25" s="18"/>
      <c r="K25" s="18"/>
      <c r="L25" s="18"/>
      <c r="M25" s="26"/>
      <c r="N25" s="17"/>
      <c r="O25" s="17"/>
      <c r="P25" s="17"/>
      <c r="Q25" s="17"/>
      <c r="R25" s="19"/>
      <c r="S25" s="1"/>
      <c r="T25" s="1"/>
      <c r="U25" s="1"/>
      <c r="V25" s="1"/>
      <c r="W25" s="1"/>
      <c r="X25" s="1"/>
    </row>
    <row r="26" spans="1:25" hidden="1" x14ac:dyDescent="0.25">
      <c r="A26" s="16" t="s">
        <v>45</v>
      </c>
      <c r="B26" s="16" t="s">
        <v>16</v>
      </c>
      <c r="C26" s="16" t="s">
        <v>46</v>
      </c>
      <c r="D26" s="16" t="s">
        <v>16</v>
      </c>
      <c r="E26" s="17">
        <v>0</v>
      </c>
      <c r="F26" s="18"/>
      <c r="G26" s="18"/>
      <c r="H26" s="19"/>
      <c r="I26" s="18"/>
      <c r="J26" s="18"/>
      <c r="K26" s="18"/>
      <c r="L26" s="18"/>
      <c r="M26" s="26"/>
      <c r="N26" s="17"/>
      <c r="O26" s="17"/>
      <c r="P26" s="17"/>
      <c r="Q26" s="17"/>
      <c r="R26" s="19"/>
      <c r="S26" s="1"/>
      <c r="T26" s="1"/>
      <c r="U26" s="1"/>
      <c r="V26" s="1"/>
      <c r="W26" s="1"/>
      <c r="X26" s="1"/>
    </row>
    <row r="27" spans="1:25" hidden="1" x14ac:dyDescent="0.25">
      <c r="A27" s="16" t="s">
        <v>47</v>
      </c>
      <c r="B27" s="16" t="s">
        <v>16</v>
      </c>
      <c r="C27" s="16" t="s">
        <v>48</v>
      </c>
      <c r="D27" s="16" t="s">
        <v>16</v>
      </c>
      <c r="E27" s="17">
        <v>0</v>
      </c>
      <c r="F27" s="18"/>
      <c r="G27" s="18"/>
      <c r="H27" s="19"/>
      <c r="I27" s="18"/>
      <c r="J27" s="18"/>
      <c r="K27" s="18"/>
      <c r="L27" s="18"/>
      <c r="M27" s="26"/>
      <c r="N27" s="17"/>
      <c r="O27" s="17"/>
      <c r="P27" s="17"/>
      <c r="Q27" s="17"/>
      <c r="R27" s="19"/>
      <c r="S27" s="1"/>
      <c r="T27" s="1"/>
      <c r="U27" s="1"/>
      <c r="V27" s="1"/>
      <c r="W27" s="1"/>
      <c r="X27" s="1"/>
    </row>
    <row r="28" spans="1:25" hidden="1" x14ac:dyDescent="0.25">
      <c r="A28" s="16" t="s">
        <v>49</v>
      </c>
      <c r="B28" s="16" t="s">
        <v>16</v>
      </c>
      <c r="C28" s="16" t="s">
        <v>50</v>
      </c>
      <c r="D28" s="16" t="s">
        <v>16</v>
      </c>
      <c r="E28" s="17">
        <v>0</v>
      </c>
      <c r="F28" s="18"/>
      <c r="G28" s="18"/>
      <c r="H28" s="19"/>
      <c r="I28" s="18"/>
      <c r="J28" s="18"/>
      <c r="K28" s="18"/>
      <c r="L28" s="18"/>
      <c r="M28" s="26"/>
      <c r="N28" s="17"/>
      <c r="O28" s="17"/>
      <c r="P28" s="17"/>
      <c r="Q28" s="17"/>
      <c r="R28" s="19"/>
      <c r="S28" s="1"/>
      <c r="T28" s="1"/>
      <c r="U28" s="1"/>
      <c r="V28" s="1"/>
      <c r="W28" s="1"/>
      <c r="X28" s="1"/>
    </row>
    <row r="29" spans="1:25" hidden="1" x14ac:dyDescent="0.25">
      <c r="A29" s="16" t="s">
        <v>51</v>
      </c>
      <c r="B29" s="16" t="s">
        <v>16</v>
      </c>
      <c r="C29" s="16" t="s">
        <v>52</v>
      </c>
      <c r="D29" s="16" t="s">
        <v>16</v>
      </c>
      <c r="E29" s="17">
        <v>0</v>
      </c>
      <c r="F29" s="18"/>
      <c r="G29" s="18"/>
      <c r="H29" s="19"/>
      <c r="I29" s="18"/>
      <c r="J29" s="18"/>
      <c r="K29" s="18"/>
      <c r="L29" s="18"/>
      <c r="M29" s="26"/>
      <c r="N29" s="17"/>
      <c r="O29" s="17"/>
      <c r="P29" s="17"/>
      <c r="Q29" s="17"/>
      <c r="R29" s="19"/>
      <c r="S29" s="1"/>
      <c r="T29" s="1"/>
      <c r="U29" s="1"/>
      <c r="V29" s="1"/>
      <c r="W29" s="1"/>
      <c r="X29" s="1"/>
    </row>
    <row r="30" spans="1:25" s="24" customFormat="1" x14ac:dyDescent="0.25">
      <c r="A30" s="20" t="s">
        <v>53</v>
      </c>
      <c r="B30" s="20" t="s">
        <v>54</v>
      </c>
      <c r="C30" s="20" t="s">
        <v>16</v>
      </c>
      <c r="D30" s="20" t="s">
        <v>16</v>
      </c>
      <c r="E30" s="21" t="e">
        <f>E31+E32+E33+E34+E42+E76+E77+E84+E85+E86+E87+#REF!+E68+E110+#REF!+#REF!</f>
        <v>#REF!</v>
      </c>
      <c r="F30" s="21" t="e">
        <f>F31+F32+F33+F34+F42+F76+F77+F84+F85+F86+F87+#REF!+F68+F110+#REF!+#REF!</f>
        <v>#REF!</v>
      </c>
      <c r="G30" s="21" t="e">
        <f>G31+G32+G33+G34+G42+G76+G77+G84+G85+G86+G87+#REF!+G68+G110+#REF!+#REF!</f>
        <v>#REF!</v>
      </c>
      <c r="H30" s="25" t="e">
        <f>H31+H32+H33+H34+H42+H76+H77+H84+H85+H86+H87+#REF!+H68+H110+#REF!+#REF!</f>
        <v>#REF!</v>
      </c>
      <c r="I30" s="21" t="e">
        <f>I31+I32+I33+I34+I42+I76+I77+I84+I85+I86+I87+#REF!+I68+I110+#REF!+#REF!</f>
        <v>#REF!</v>
      </c>
      <c r="J30" s="21" t="e">
        <f>J31+J32+J33+J34+J42+J76+J77+J84+J85+J86+J87+#REF!+J68+J110+#REF!+#REF!</f>
        <v>#REF!</v>
      </c>
      <c r="K30" s="21" t="e">
        <f>K31+K32+K33+K34+K42+K76+K77+K84+K85+K86+K87+#REF!+K68+K110+#REF!+#REF!</f>
        <v>#REF!</v>
      </c>
      <c r="L30" s="21" t="e">
        <f>L31+L32+L33+L34+L42+L76+L77+L84+L85+L86+L87+#REF!+L68+L110+#REF!+#REF!</f>
        <v>#REF!</v>
      </c>
      <c r="M30" s="25" t="e">
        <f>M31+M32+M33+M34+M39+M40+M42+M68+M72+M77+M84+M87+M89+M102+M112+M113+M114+M115+M116+M117+M118+M119+M122+M123+M126+M127+M128+M129+M132+M134+#REF!</f>
        <v>#REF!</v>
      </c>
      <c r="N30" s="25" t="e">
        <f>N31+N32+N33+N34+N39+N40+N42+N68+N72+N77+N84+N87+N89+N102+N112+N113+N114+N115+N116+N117+N118+N119+N122+N123+N126+N127+N128+N129+N132+N134+#REF!</f>
        <v>#REF!</v>
      </c>
      <c r="O30" s="25" t="e">
        <f>O31+O32+O33+O34+O39+O40+O42+O68+O72+O77+O84+O87+O89+O102+O112+O113+O114+O115+O116+O117+O118+O119+O122+O123+O126+O127+O128+O129+O132+O134+#REF!</f>
        <v>#REF!</v>
      </c>
      <c r="P30" s="25" t="e">
        <f>P31+P32+P33+P34+P39+P40+P42+P68+P72+P77+P84+P87+P89+P102+P112+P113+P114+P115+P116+P117+P118+P119+P122+P123+P126+P127+P128+P129+P132+P134+#REF!</f>
        <v>#REF!</v>
      </c>
      <c r="Q30" s="21" t="e">
        <f>Q31+Q32+Q33+Q34+Q39+Q40+Q42+Q68+Q72+Q77+Q84+Q87+Q89+Q102+Q112+Q113+Q114+Q115+Q116+Q117+Q118+Q119+Q122+Q123+Q126+Q127+Q128+Q129+Q132+Q134+#REF!</f>
        <v>#REF!</v>
      </c>
      <c r="R30" s="25" t="e">
        <f>R31+R32+R33+R34+R39+R40+R42+R68+R72+R77+R84+R87+R89+R102+R112+R113+R114+R115+R116+R117+R118+R119+R122+R123+R126+R127+R128+R129+R132+R134+#REF!</f>
        <v>#REF!</v>
      </c>
      <c r="S30" s="21" t="e">
        <f>S31+S32+S33+S34+S39+S40+S42+S68+S72+S77+S84+S87+S89+S102+S112+S113+S114+S115+S116+S117+S118+S119+S122+S123+S126+S127+S128+S129+S132+S134+#REF!</f>
        <v>#REF!</v>
      </c>
      <c r="T30" s="21" t="e">
        <f>T31+T32+T33+T34+T39+T40+T42+T68+T72+T77+T84+T87+T89+T102+T112+T113+T114+T115+T116+T117+T118+T119+T122+T123+T126+T127+T128+T129+T132+T134+#REF!</f>
        <v>#REF!</v>
      </c>
      <c r="U30" s="21" t="e">
        <f>U31+U32+U33+U34+U39+U40+U42+U68+U72+U77+U84+U87+U89+U102+U112+U113+U114+U115+U116+U117+U118+U119+U122+U123+U126+U127+U128+U129+U132+U134+#REF!</f>
        <v>#REF!</v>
      </c>
      <c r="V30" s="21" t="e">
        <f>V31+V32+V33+V34+V39+V40+V42+V68+V72+V77+V84+V87+V89+V102+V112+V113+V114+V115+V116+V117+V118+V119+V122+V123+V126+V127+V128+V129+V132+V134+#REF!</f>
        <v>#REF!</v>
      </c>
      <c r="W30" s="21">
        <f>SUBTOTAL(9,W31:W149)</f>
        <v>42338462.830000006</v>
      </c>
      <c r="X30" s="52">
        <v>42050000</v>
      </c>
      <c r="Y30" s="3">
        <f>X30-W30</f>
        <v>-288462.83000000566</v>
      </c>
    </row>
    <row r="31" spans="1:25" x14ac:dyDescent="0.25">
      <c r="A31" s="16" t="s">
        <v>55</v>
      </c>
      <c r="B31" s="16" t="s">
        <v>16</v>
      </c>
      <c r="C31" s="16" t="s">
        <v>56</v>
      </c>
      <c r="D31" s="16" t="s">
        <v>57</v>
      </c>
      <c r="E31" s="17">
        <v>11489290.9</v>
      </c>
      <c r="F31" s="18">
        <v>11489290.9</v>
      </c>
      <c r="G31" s="18"/>
      <c r="H31" s="13">
        <f>E31+G31</f>
        <v>11489290.9</v>
      </c>
      <c r="I31" s="18">
        <v>11489290.9</v>
      </c>
      <c r="J31" s="18"/>
      <c r="K31" s="18">
        <f>I31+J31</f>
        <v>11489290.9</v>
      </c>
      <c r="L31" s="18">
        <f>K31-H31</f>
        <v>0</v>
      </c>
      <c r="M31" s="25">
        <f>H31+L31</f>
        <v>11489290.9</v>
      </c>
      <c r="N31" s="17">
        <v>11489290.9</v>
      </c>
      <c r="O31" s="17"/>
      <c r="P31" s="17">
        <f>M31-(N31+O31)</f>
        <v>0</v>
      </c>
      <c r="Q31" s="17"/>
      <c r="R31" s="13">
        <f>M31+Q31</f>
        <v>11489290.9</v>
      </c>
      <c r="S31" s="18">
        <v>11489290.9</v>
      </c>
      <c r="T31" s="18"/>
      <c r="U31" s="18"/>
      <c r="V31" s="18">
        <v>-129177.84</v>
      </c>
      <c r="W31" s="17">
        <v>11680119.6</v>
      </c>
      <c r="X31" s="1"/>
      <c r="Y31" s="27">
        <f>X2-W30</f>
        <v>0</v>
      </c>
    </row>
    <row r="32" spans="1:25" ht="24.95" x14ac:dyDescent="0.25">
      <c r="A32" s="53" t="s">
        <v>229</v>
      </c>
      <c r="B32" s="16" t="s">
        <v>16</v>
      </c>
      <c r="C32" s="16" t="s">
        <v>61</v>
      </c>
      <c r="D32" s="16" t="s">
        <v>106</v>
      </c>
      <c r="E32" s="17">
        <v>60000</v>
      </c>
      <c r="F32" s="18">
        <v>3700</v>
      </c>
      <c r="G32" s="18">
        <v>0</v>
      </c>
      <c r="H32" s="13">
        <f>E32+G32</f>
        <v>60000</v>
      </c>
      <c r="I32" s="18">
        <v>11300</v>
      </c>
      <c r="J32" s="18"/>
      <c r="K32" s="18">
        <f t="shared" ref="K32:K97" si="0">I32+J32</f>
        <v>11300</v>
      </c>
      <c r="L32" s="18"/>
      <c r="M32" s="26">
        <f t="shared" ref="M32:M97" si="1">H32+L32</f>
        <v>60000</v>
      </c>
      <c r="N32" s="17">
        <v>18600</v>
      </c>
      <c r="O32" s="17"/>
      <c r="P32" s="17">
        <f t="shared" ref="P32:P96" si="2">M32-(N32+O32)</f>
        <v>41400</v>
      </c>
      <c r="Q32" s="17">
        <v>-35000</v>
      </c>
      <c r="R32" s="13">
        <f t="shared" ref="R32:R95" si="3">M32+Q32</f>
        <v>25000</v>
      </c>
      <c r="S32" s="18">
        <v>22000</v>
      </c>
      <c r="T32" s="18"/>
      <c r="U32" s="18">
        <f>R32-(S32+T32)</f>
        <v>3000</v>
      </c>
      <c r="V32" s="18"/>
      <c r="W32" s="17">
        <v>25000</v>
      </c>
    </row>
    <row r="33" spans="1:24" ht="24.95" x14ac:dyDescent="0.25">
      <c r="A33" s="16" t="s">
        <v>58</v>
      </c>
      <c r="B33" s="16" t="s">
        <v>16</v>
      </c>
      <c r="C33" s="16" t="s">
        <v>56</v>
      </c>
      <c r="D33" s="16" t="s">
        <v>59</v>
      </c>
      <c r="E33" s="17">
        <v>25000</v>
      </c>
      <c r="F33" s="18">
        <v>25000</v>
      </c>
      <c r="G33" s="18">
        <v>0</v>
      </c>
      <c r="H33" s="13">
        <f t="shared" ref="H33:H98" si="4">E33+G33</f>
        <v>25000</v>
      </c>
      <c r="I33" s="18">
        <v>25000</v>
      </c>
      <c r="J33" s="18"/>
      <c r="K33" s="18">
        <f t="shared" si="0"/>
        <v>25000</v>
      </c>
      <c r="L33" s="18">
        <f t="shared" ref="L33:L97" si="5">K33-H33</f>
        <v>0</v>
      </c>
      <c r="M33" s="26">
        <f t="shared" si="1"/>
        <v>25000</v>
      </c>
      <c r="N33" s="17">
        <v>25000</v>
      </c>
      <c r="O33" s="17"/>
      <c r="P33" s="17">
        <f t="shared" si="2"/>
        <v>0</v>
      </c>
      <c r="Q33" s="17"/>
      <c r="R33" s="13">
        <f t="shared" si="3"/>
        <v>25000</v>
      </c>
      <c r="S33" s="18">
        <v>25000</v>
      </c>
      <c r="T33" s="18"/>
      <c r="U33" s="18">
        <f t="shared" ref="U33" si="6">R33-(S33+T33)</f>
        <v>0</v>
      </c>
      <c r="V33" s="18"/>
      <c r="W33" s="17">
        <v>25000</v>
      </c>
      <c r="X33" s="1"/>
    </row>
    <row r="34" spans="1:24" ht="19.399999999999999" customHeight="1" x14ac:dyDescent="0.25">
      <c r="A34" s="16" t="s">
        <v>60</v>
      </c>
      <c r="B34" s="16" t="s">
        <v>16</v>
      </c>
      <c r="C34" s="16" t="s">
        <v>61</v>
      </c>
      <c r="D34" s="16" t="s">
        <v>62</v>
      </c>
      <c r="E34" s="17">
        <v>430000</v>
      </c>
      <c r="F34" s="18">
        <v>31866</v>
      </c>
      <c r="G34" s="18">
        <v>-100000</v>
      </c>
      <c r="H34" s="13">
        <f t="shared" si="4"/>
        <v>330000</v>
      </c>
      <c r="I34" s="18">
        <v>102470.86</v>
      </c>
      <c r="J34" s="18"/>
      <c r="K34" s="18">
        <f t="shared" si="0"/>
        <v>102470.86</v>
      </c>
      <c r="L34" s="18"/>
      <c r="M34" s="26">
        <f t="shared" si="1"/>
        <v>330000</v>
      </c>
      <c r="N34" s="17">
        <v>190460.66</v>
      </c>
      <c r="O34" s="17"/>
      <c r="P34" s="17">
        <f t="shared" si="2"/>
        <v>139539.34</v>
      </c>
      <c r="Q34" s="17">
        <v>-49539</v>
      </c>
      <c r="R34" s="13">
        <f t="shared" si="3"/>
        <v>280461</v>
      </c>
      <c r="S34" s="18">
        <v>208005.66</v>
      </c>
      <c r="T34" s="18">
        <v>22455.34</v>
      </c>
      <c r="U34" s="18">
        <f>R34-(S34+T34)</f>
        <v>50000</v>
      </c>
      <c r="V34" s="18">
        <v>-50000</v>
      </c>
      <c r="W34" s="17">
        <v>200000</v>
      </c>
    </row>
    <row r="35" spans="1:24" ht="24.95" hidden="1" x14ac:dyDescent="0.25">
      <c r="A35" s="16" t="s">
        <v>58</v>
      </c>
      <c r="B35" s="16" t="s">
        <v>16</v>
      </c>
      <c r="C35" s="16" t="s">
        <v>61</v>
      </c>
      <c r="D35" s="16" t="s">
        <v>59</v>
      </c>
      <c r="E35" s="17">
        <v>0</v>
      </c>
      <c r="F35" s="18"/>
      <c r="G35" s="18"/>
      <c r="H35" s="13">
        <f t="shared" si="4"/>
        <v>0</v>
      </c>
      <c r="I35" s="18"/>
      <c r="J35" s="18"/>
      <c r="K35" s="18">
        <f t="shared" si="0"/>
        <v>0</v>
      </c>
      <c r="L35" s="18">
        <f t="shared" si="5"/>
        <v>0</v>
      </c>
      <c r="M35" s="26">
        <f t="shared" si="1"/>
        <v>0</v>
      </c>
      <c r="N35" s="17"/>
      <c r="O35" s="17"/>
      <c r="P35" s="17">
        <f t="shared" si="2"/>
        <v>0</v>
      </c>
      <c r="Q35" s="17"/>
      <c r="R35" s="13">
        <f t="shared" si="3"/>
        <v>0</v>
      </c>
      <c r="S35" s="1"/>
      <c r="T35" s="1"/>
      <c r="U35" s="1"/>
      <c r="V35" s="1"/>
      <c r="W35" s="1"/>
      <c r="X35" s="1"/>
    </row>
    <row r="36" spans="1:24" ht="24.95" hidden="1" x14ac:dyDescent="0.25">
      <c r="A36" s="16" t="s">
        <v>63</v>
      </c>
      <c r="B36" s="16" t="s">
        <v>16</v>
      </c>
      <c r="C36" s="16" t="s">
        <v>61</v>
      </c>
      <c r="D36" s="16" t="s">
        <v>64</v>
      </c>
      <c r="E36" s="17">
        <v>0</v>
      </c>
      <c r="F36" s="18"/>
      <c r="G36" s="18"/>
      <c r="H36" s="13">
        <f t="shared" si="4"/>
        <v>0</v>
      </c>
      <c r="I36" s="18"/>
      <c r="J36" s="18"/>
      <c r="K36" s="18">
        <f t="shared" si="0"/>
        <v>0</v>
      </c>
      <c r="L36" s="18">
        <f t="shared" si="5"/>
        <v>0</v>
      </c>
      <c r="M36" s="26">
        <f t="shared" si="1"/>
        <v>0</v>
      </c>
      <c r="N36" s="17"/>
      <c r="O36" s="17"/>
      <c r="P36" s="17">
        <f t="shared" si="2"/>
        <v>0</v>
      </c>
      <c r="Q36" s="17"/>
      <c r="R36" s="13">
        <f t="shared" si="3"/>
        <v>0</v>
      </c>
      <c r="S36" s="1"/>
      <c r="T36" s="1"/>
      <c r="U36" s="1"/>
      <c r="V36" s="1"/>
      <c r="W36" s="1"/>
      <c r="X36" s="1"/>
    </row>
    <row r="37" spans="1:24" s="24" customFormat="1" ht="62.35" hidden="1" x14ac:dyDescent="0.25">
      <c r="A37" s="20" t="s">
        <v>65</v>
      </c>
      <c r="B37" s="20" t="s">
        <v>16</v>
      </c>
      <c r="C37" s="20" t="s">
        <v>66</v>
      </c>
      <c r="D37" s="20" t="s">
        <v>16</v>
      </c>
      <c r="E37" s="21">
        <f>E38+E39+E40</f>
        <v>0</v>
      </c>
      <c r="F37" s="22"/>
      <c r="G37" s="22"/>
      <c r="H37" s="13">
        <f t="shared" si="4"/>
        <v>0</v>
      </c>
      <c r="I37" s="22"/>
      <c r="J37" s="22"/>
      <c r="K37" s="18">
        <f t="shared" si="0"/>
        <v>0</v>
      </c>
      <c r="L37" s="18">
        <f t="shared" si="5"/>
        <v>0</v>
      </c>
      <c r="M37" s="26">
        <f t="shared" si="1"/>
        <v>0</v>
      </c>
      <c r="N37" s="21"/>
      <c r="O37" s="21"/>
      <c r="P37" s="17">
        <f t="shared" si="2"/>
        <v>0</v>
      </c>
      <c r="Q37" s="21"/>
      <c r="R37" s="13">
        <f t="shared" si="3"/>
        <v>0</v>
      </c>
    </row>
    <row r="38" spans="1:24" hidden="1" x14ac:dyDescent="0.25">
      <c r="A38" s="16" t="s">
        <v>67</v>
      </c>
      <c r="B38" s="16" t="s">
        <v>16</v>
      </c>
      <c r="C38" s="16" t="s">
        <v>66</v>
      </c>
      <c r="D38" s="16" t="s">
        <v>68</v>
      </c>
      <c r="E38" s="17">
        <v>0</v>
      </c>
      <c r="F38" s="18"/>
      <c r="G38" s="18"/>
      <c r="H38" s="13">
        <f t="shared" si="4"/>
        <v>0</v>
      </c>
      <c r="I38" s="18"/>
      <c r="J38" s="18"/>
      <c r="K38" s="18">
        <f t="shared" si="0"/>
        <v>0</v>
      </c>
      <c r="L38" s="18">
        <f t="shared" si="5"/>
        <v>0</v>
      </c>
      <c r="M38" s="26">
        <f t="shared" si="1"/>
        <v>0</v>
      </c>
      <c r="N38" s="17"/>
      <c r="O38" s="17"/>
      <c r="P38" s="17">
        <f t="shared" si="2"/>
        <v>0</v>
      </c>
      <c r="Q38" s="17"/>
      <c r="R38" s="13">
        <f t="shared" si="3"/>
        <v>0</v>
      </c>
      <c r="S38" s="1"/>
      <c r="T38" s="1"/>
      <c r="U38" s="1"/>
      <c r="V38" s="1"/>
      <c r="W38" s="1"/>
      <c r="X38" s="1"/>
    </row>
    <row r="39" spans="1:24" ht="25.65" hidden="1" customHeight="1" x14ac:dyDescent="0.25">
      <c r="A39" s="16" t="s">
        <v>60</v>
      </c>
      <c r="B39" s="16" t="s">
        <v>16</v>
      </c>
      <c r="C39" s="16" t="s">
        <v>66</v>
      </c>
      <c r="D39" s="16" t="s">
        <v>62</v>
      </c>
      <c r="E39" s="17">
        <v>0</v>
      </c>
      <c r="F39" s="18"/>
      <c r="G39" s="18"/>
      <c r="H39" s="13">
        <f t="shared" si="4"/>
        <v>0</v>
      </c>
      <c r="I39" s="18"/>
      <c r="J39" s="18"/>
      <c r="K39" s="18">
        <f t="shared" si="0"/>
        <v>0</v>
      </c>
      <c r="L39" s="18">
        <f t="shared" si="5"/>
        <v>0</v>
      </c>
      <c r="M39" s="26">
        <f t="shared" si="1"/>
        <v>0</v>
      </c>
      <c r="N39" s="17"/>
      <c r="O39" s="17"/>
      <c r="P39" s="17">
        <f t="shared" si="2"/>
        <v>0</v>
      </c>
      <c r="Q39" s="17"/>
      <c r="R39" s="13">
        <f t="shared" si="3"/>
        <v>0</v>
      </c>
      <c r="S39" s="1"/>
      <c r="T39" s="1"/>
      <c r="U39" s="1"/>
      <c r="V39" s="1"/>
      <c r="W39" s="1"/>
      <c r="X39" s="1"/>
    </row>
    <row r="40" spans="1:24" ht="24.95" hidden="1" x14ac:dyDescent="0.25">
      <c r="A40" s="16" t="s">
        <v>69</v>
      </c>
      <c r="B40" s="16" t="s">
        <v>16</v>
      </c>
      <c r="C40" s="16" t="s">
        <v>66</v>
      </c>
      <c r="D40" s="16" t="s">
        <v>70</v>
      </c>
      <c r="E40" s="17">
        <v>0</v>
      </c>
      <c r="F40" s="18"/>
      <c r="G40" s="18"/>
      <c r="H40" s="13">
        <f t="shared" si="4"/>
        <v>0</v>
      </c>
      <c r="I40" s="18"/>
      <c r="J40" s="18"/>
      <c r="K40" s="18">
        <f t="shared" si="0"/>
        <v>0</v>
      </c>
      <c r="L40" s="18">
        <f t="shared" si="5"/>
        <v>0</v>
      </c>
      <c r="M40" s="26">
        <f t="shared" si="1"/>
        <v>0</v>
      </c>
      <c r="N40" s="17"/>
      <c r="O40" s="17"/>
      <c r="P40" s="17">
        <f t="shared" si="2"/>
        <v>0</v>
      </c>
      <c r="Q40" s="17"/>
      <c r="R40" s="13">
        <f t="shared" si="3"/>
        <v>0</v>
      </c>
      <c r="S40" s="1"/>
      <c r="T40" s="1"/>
      <c r="U40" s="1"/>
      <c r="V40" s="1"/>
      <c r="W40" s="1"/>
      <c r="X40" s="1"/>
    </row>
    <row r="41" spans="1:24" s="24" customFormat="1" ht="49.85" x14ac:dyDescent="0.25">
      <c r="A41" s="20" t="s">
        <v>71</v>
      </c>
      <c r="B41" s="20" t="s">
        <v>16</v>
      </c>
      <c r="C41" s="20" t="s">
        <v>72</v>
      </c>
      <c r="D41" s="20" t="s">
        <v>16</v>
      </c>
      <c r="E41" s="21">
        <f>E42+E43+E44+E45+E46+E47+E48</f>
        <v>3469765.86</v>
      </c>
      <c r="F41" s="22"/>
      <c r="G41" s="22"/>
      <c r="H41" s="13">
        <f t="shared" si="4"/>
        <v>3469765.86</v>
      </c>
      <c r="I41" s="22"/>
      <c r="J41" s="22"/>
      <c r="K41" s="18">
        <f t="shared" si="0"/>
        <v>0</v>
      </c>
      <c r="L41" s="18">
        <f t="shared" si="5"/>
        <v>-3469765.86</v>
      </c>
      <c r="M41" s="25">
        <f>M42+M43+M44+M45+M46+M47+M48</f>
        <v>3469765.86</v>
      </c>
      <c r="N41" s="21">
        <f>N42+N43+N44+N45+N46+N47+N48</f>
        <v>3469765.86</v>
      </c>
      <c r="O41" s="21">
        <f t="shared" ref="O41:V41" si="7">O42+O43+O44+O45+O46+O47+O48</f>
        <v>0</v>
      </c>
      <c r="P41" s="17">
        <f t="shared" si="2"/>
        <v>0</v>
      </c>
      <c r="Q41" s="21">
        <f t="shared" si="7"/>
        <v>0</v>
      </c>
      <c r="R41" s="25">
        <f t="shared" si="7"/>
        <v>3469765.86</v>
      </c>
      <c r="S41" s="21">
        <f t="shared" si="7"/>
        <v>3469765.86</v>
      </c>
      <c r="T41" s="21">
        <f t="shared" si="7"/>
        <v>0</v>
      </c>
      <c r="U41" s="21">
        <f t="shared" si="7"/>
        <v>0</v>
      </c>
      <c r="V41" s="21">
        <f t="shared" si="7"/>
        <v>0</v>
      </c>
      <c r="W41" s="21"/>
      <c r="X41" s="52"/>
    </row>
    <row r="42" spans="1:24" x14ac:dyDescent="0.25">
      <c r="A42" s="16" t="s">
        <v>73</v>
      </c>
      <c r="B42" s="16" t="s">
        <v>16</v>
      </c>
      <c r="C42" s="16" t="s">
        <v>72</v>
      </c>
      <c r="D42" s="16" t="s">
        <v>74</v>
      </c>
      <c r="E42" s="17">
        <v>3469765.86</v>
      </c>
      <c r="F42" s="18">
        <v>3469765.86</v>
      </c>
      <c r="G42" s="18">
        <v>0</v>
      </c>
      <c r="H42" s="13">
        <f t="shared" si="4"/>
        <v>3469765.86</v>
      </c>
      <c r="I42" s="18">
        <v>3469765.86</v>
      </c>
      <c r="J42" s="18"/>
      <c r="K42" s="18">
        <f t="shared" si="0"/>
        <v>3469765.86</v>
      </c>
      <c r="L42" s="18">
        <f t="shared" si="5"/>
        <v>0</v>
      </c>
      <c r="M42" s="26">
        <f t="shared" si="1"/>
        <v>3469765.86</v>
      </c>
      <c r="N42" s="17">
        <v>3469765.86</v>
      </c>
      <c r="O42" s="17"/>
      <c r="P42" s="17">
        <f t="shared" si="2"/>
        <v>0</v>
      </c>
      <c r="Q42" s="17"/>
      <c r="R42" s="13">
        <f t="shared" si="3"/>
        <v>3469765.86</v>
      </c>
      <c r="S42" s="18">
        <v>3469765.86</v>
      </c>
      <c r="T42" s="18"/>
      <c r="U42" s="18">
        <f>R42-(S42+T42)</f>
        <v>0</v>
      </c>
      <c r="V42" s="18"/>
      <c r="W42" s="17">
        <v>3527395.92</v>
      </c>
    </row>
    <row r="43" spans="1:24" hidden="1" x14ac:dyDescent="0.25">
      <c r="A43" s="16" t="s">
        <v>75</v>
      </c>
      <c r="B43" s="16" t="s">
        <v>16</v>
      </c>
      <c r="C43" s="16" t="s">
        <v>72</v>
      </c>
      <c r="D43" s="16" t="s">
        <v>76</v>
      </c>
      <c r="E43" s="17">
        <v>0</v>
      </c>
      <c r="F43" s="18"/>
      <c r="G43" s="18"/>
      <c r="H43" s="13">
        <f t="shared" si="4"/>
        <v>0</v>
      </c>
      <c r="I43" s="18"/>
      <c r="J43" s="18"/>
      <c r="K43" s="18">
        <f t="shared" si="0"/>
        <v>0</v>
      </c>
      <c r="L43" s="18">
        <f t="shared" si="5"/>
        <v>0</v>
      </c>
      <c r="M43" s="26">
        <f t="shared" si="1"/>
        <v>0</v>
      </c>
      <c r="N43" s="17"/>
      <c r="O43" s="17"/>
      <c r="P43" s="17">
        <f t="shared" si="2"/>
        <v>0</v>
      </c>
      <c r="Q43" s="17"/>
      <c r="R43" s="13">
        <f t="shared" si="3"/>
        <v>0</v>
      </c>
      <c r="S43" s="1"/>
      <c r="T43" s="1"/>
      <c r="U43" s="1"/>
      <c r="V43" s="1"/>
      <c r="W43" s="1"/>
      <c r="X43" s="1"/>
    </row>
    <row r="44" spans="1:24" hidden="1" x14ac:dyDescent="0.25">
      <c r="A44" s="16" t="s">
        <v>60</v>
      </c>
      <c r="B44" s="16" t="s">
        <v>16</v>
      </c>
      <c r="C44" s="16" t="s">
        <v>72</v>
      </c>
      <c r="D44" s="16" t="s">
        <v>62</v>
      </c>
      <c r="E44" s="17">
        <v>0</v>
      </c>
      <c r="F44" s="18"/>
      <c r="G44" s="18"/>
      <c r="H44" s="13">
        <f t="shared" si="4"/>
        <v>0</v>
      </c>
      <c r="I44" s="18"/>
      <c r="J44" s="18"/>
      <c r="K44" s="18">
        <f t="shared" si="0"/>
        <v>0</v>
      </c>
      <c r="L44" s="18">
        <f t="shared" si="5"/>
        <v>0</v>
      </c>
      <c r="M44" s="26">
        <f t="shared" si="1"/>
        <v>0</v>
      </c>
      <c r="N44" s="17"/>
      <c r="O44" s="17"/>
      <c r="P44" s="17">
        <f t="shared" si="2"/>
        <v>0</v>
      </c>
      <c r="Q44" s="17"/>
      <c r="R44" s="13">
        <f t="shared" si="3"/>
        <v>0</v>
      </c>
      <c r="S44" s="1"/>
      <c r="T44" s="1"/>
      <c r="U44" s="1"/>
      <c r="V44" s="1"/>
      <c r="W44" s="1"/>
      <c r="X44" s="1"/>
    </row>
    <row r="45" spans="1:24" ht="24.95" hidden="1" x14ac:dyDescent="0.25">
      <c r="A45" s="16" t="s">
        <v>58</v>
      </c>
      <c r="B45" s="16" t="s">
        <v>16</v>
      </c>
      <c r="C45" s="16" t="s">
        <v>72</v>
      </c>
      <c r="D45" s="16" t="s">
        <v>59</v>
      </c>
      <c r="E45" s="17">
        <v>0</v>
      </c>
      <c r="F45" s="18"/>
      <c r="G45" s="18"/>
      <c r="H45" s="13">
        <f t="shared" si="4"/>
        <v>0</v>
      </c>
      <c r="I45" s="18"/>
      <c r="J45" s="18"/>
      <c r="K45" s="18">
        <f t="shared" si="0"/>
        <v>0</v>
      </c>
      <c r="L45" s="18">
        <f t="shared" si="5"/>
        <v>0</v>
      </c>
      <c r="M45" s="26">
        <f t="shared" si="1"/>
        <v>0</v>
      </c>
      <c r="N45" s="17"/>
      <c r="O45" s="17"/>
      <c r="P45" s="17">
        <f t="shared" si="2"/>
        <v>0</v>
      </c>
      <c r="Q45" s="17"/>
      <c r="R45" s="13">
        <f t="shared" si="3"/>
        <v>0</v>
      </c>
      <c r="S45" s="1"/>
      <c r="T45" s="1"/>
      <c r="U45" s="1"/>
      <c r="V45" s="1"/>
      <c r="W45" s="1"/>
      <c r="X45" s="1"/>
    </row>
    <row r="46" spans="1:24" ht="24.95" hidden="1" x14ac:dyDescent="0.25">
      <c r="A46" s="16" t="s">
        <v>63</v>
      </c>
      <c r="B46" s="16" t="s">
        <v>16</v>
      </c>
      <c r="C46" s="16" t="s">
        <v>72</v>
      </c>
      <c r="D46" s="16" t="s">
        <v>64</v>
      </c>
      <c r="E46" s="17">
        <v>0</v>
      </c>
      <c r="F46" s="18"/>
      <c r="G46" s="18"/>
      <c r="H46" s="13">
        <f t="shared" si="4"/>
        <v>0</v>
      </c>
      <c r="I46" s="18"/>
      <c r="J46" s="18"/>
      <c r="K46" s="18">
        <f t="shared" si="0"/>
        <v>0</v>
      </c>
      <c r="L46" s="18">
        <f t="shared" si="5"/>
        <v>0</v>
      </c>
      <c r="M46" s="26">
        <f t="shared" si="1"/>
        <v>0</v>
      </c>
      <c r="N46" s="17"/>
      <c r="O46" s="17"/>
      <c r="P46" s="17">
        <f t="shared" si="2"/>
        <v>0</v>
      </c>
      <c r="Q46" s="17"/>
      <c r="R46" s="13">
        <f t="shared" si="3"/>
        <v>0</v>
      </c>
      <c r="S46" s="1"/>
      <c r="T46" s="1"/>
      <c r="U46" s="1"/>
      <c r="V46" s="1"/>
      <c r="W46" s="1"/>
      <c r="X46" s="1"/>
    </row>
    <row r="47" spans="1:24" hidden="1" x14ac:dyDescent="0.25">
      <c r="A47" s="16" t="s">
        <v>77</v>
      </c>
      <c r="B47" s="16" t="s">
        <v>16</v>
      </c>
      <c r="C47" s="16" t="s">
        <v>72</v>
      </c>
      <c r="D47" s="16" t="s">
        <v>78</v>
      </c>
      <c r="E47" s="17">
        <v>0</v>
      </c>
      <c r="F47" s="18"/>
      <c r="G47" s="18"/>
      <c r="H47" s="13">
        <f t="shared" si="4"/>
        <v>0</v>
      </c>
      <c r="I47" s="18"/>
      <c r="J47" s="18"/>
      <c r="K47" s="18">
        <f t="shared" si="0"/>
        <v>0</v>
      </c>
      <c r="L47" s="18">
        <f t="shared" si="5"/>
        <v>0</v>
      </c>
      <c r="M47" s="26">
        <f t="shared" si="1"/>
        <v>0</v>
      </c>
      <c r="N47" s="17"/>
      <c r="O47" s="17"/>
      <c r="P47" s="17">
        <f t="shared" si="2"/>
        <v>0</v>
      </c>
      <c r="Q47" s="17"/>
      <c r="R47" s="13">
        <f t="shared" si="3"/>
        <v>0</v>
      </c>
      <c r="S47" s="1"/>
      <c r="T47" s="1"/>
      <c r="U47" s="1"/>
      <c r="V47" s="1"/>
      <c r="W47" s="1"/>
      <c r="X47" s="1"/>
    </row>
    <row r="48" spans="1:24" ht="24.95" hidden="1" x14ac:dyDescent="0.25">
      <c r="A48" s="54" t="s">
        <v>79</v>
      </c>
      <c r="B48" s="16" t="s">
        <v>16</v>
      </c>
      <c r="C48" s="54" t="s">
        <v>72</v>
      </c>
      <c r="D48" s="54" t="s">
        <v>80</v>
      </c>
      <c r="E48" s="17">
        <v>0</v>
      </c>
      <c r="F48" s="18"/>
      <c r="G48" s="18"/>
      <c r="H48" s="13">
        <f t="shared" si="4"/>
        <v>0</v>
      </c>
      <c r="I48" s="18"/>
      <c r="J48" s="18"/>
      <c r="K48" s="18">
        <f t="shared" si="0"/>
        <v>0</v>
      </c>
      <c r="L48" s="18">
        <f t="shared" si="5"/>
        <v>0</v>
      </c>
      <c r="M48" s="26">
        <f t="shared" si="1"/>
        <v>0</v>
      </c>
      <c r="N48" s="17"/>
      <c r="O48" s="17"/>
      <c r="P48" s="17">
        <f t="shared" si="2"/>
        <v>0</v>
      </c>
      <c r="Q48" s="17"/>
      <c r="R48" s="13">
        <f t="shared" si="3"/>
        <v>0</v>
      </c>
      <c r="S48" s="1"/>
      <c r="T48" s="1"/>
      <c r="U48" s="1"/>
      <c r="V48" s="1"/>
      <c r="W48" s="1"/>
      <c r="X48" s="1"/>
    </row>
    <row r="49" spans="1:24" s="24" customFormat="1" ht="24.95" x14ac:dyDescent="0.25">
      <c r="A49" s="20" t="s">
        <v>81</v>
      </c>
      <c r="B49" s="55" t="s">
        <v>82</v>
      </c>
      <c r="C49" s="20" t="s">
        <v>78</v>
      </c>
      <c r="D49" s="20" t="s">
        <v>16</v>
      </c>
      <c r="E49" s="56">
        <f>E50+E58+E66+E69+E70</f>
        <v>0</v>
      </c>
      <c r="F49" s="22"/>
      <c r="G49" s="22"/>
      <c r="H49" s="13">
        <f>H50+H58+H66+H69+H70</f>
        <v>0</v>
      </c>
      <c r="I49" s="13">
        <f t="shared" ref="I49:L49" si="8">I50+I58+I66+I69+I70</f>
        <v>0</v>
      </c>
      <c r="J49" s="13">
        <f t="shared" si="8"/>
        <v>0</v>
      </c>
      <c r="K49" s="13">
        <f t="shared" si="8"/>
        <v>0</v>
      </c>
      <c r="L49" s="13">
        <f t="shared" si="8"/>
        <v>0</v>
      </c>
      <c r="M49" s="13">
        <f>M50+M58+M66+M69+M70</f>
        <v>179244</v>
      </c>
      <c r="N49" s="32">
        <f>N50+N58+N66+N69+N70</f>
        <v>307447.28999999998</v>
      </c>
      <c r="O49" s="32">
        <f t="shared" ref="O49:V49" si="9">O50+O58+O66+O69+O70</f>
        <v>0</v>
      </c>
      <c r="P49" s="17">
        <f t="shared" si="2"/>
        <v>-128203.28999999998</v>
      </c>
      <c r="Q49" s="32">
        <f t="shared" si="9"/>
        <v>128203.29</v>
      </c>
      <c r="R49" s="13">
        <f t="shared" si="9"/>
        <v>307447.28999999998</v>
      </c>
      <c r="S49" s="32">
        <f t="shared" si="9"/>
        <v>243625.33000000002</v>
      </c>
      <c r="T49" s="32">
        <f t="shared" si="9"/>
        <v>63324</v>
      </c>
      <c r="U49" s="32">
        <f t="shared" si="9"/>
        <v>497.95999999999913</v>
      </c>
      <c r="V49" s="57">
        <f t="shared" si="9"/>
        <v>-497.96</v>
      </c>
      <c r="W49" s="32"/>
      <c r="X49" s="52"/>
    </row>
    <row r="50" spans="1:24" s="24" customFormat="1" ht="37.4" hidden="1" x14ac:dyDescent="0.25">
      <c r="A50" s="20" t="s">
        <v>83</v>
      </c>
      <c r="B50" s="20" t="s">
        <v>16</v>
      </c>
      <c r="C50" s="20" t="s">
        <v>84</v>
      </c>
      <c r="D50" s="20" t="s">
        <v>16</v>
      </c>
      <c r="E50" s="21">
        <f>E51+E52+E53+E54+E55+E56+E57</f>
        <v>0</v>
      </c>
      <c r="F50" s="22"/>
      <c r="G50" s="22"/>
      <c r="H50" s="13">
        <f t="shared" si="4"/>
        <v>0</v>
      </c>
      <c r="I50" s="22"/>
      <c r="J50" s="22"/>
      <c r="K50" s="18">
        <f t="shared" si="0"/>
        <v>0</v>
      </c>
      <c r="L50" s="18">
        <f t="shared" si="5"/>
        <v>0</v>
      </c>
      <c r="M50" s="26">
        <f>SUM(M51:M57)</f>
        <v>0</v>
      </c>
      <c r="N50" s="21"/>
      <c r="O50" s="21"/>
      <c r="P50" s="17">
        <f t="shared" si="2"/>
        <v>0</v>
      </c>
      <c r="Q50" s="21"/>
      <c r="R50" s="13">
        <f t="shared" si="3"/>
        <v>0</v>
      </c>
    </row>
    <row r="51" spans="1:24" ht="37.4" hidden="1" x14ac:dyDescent="0.25">
      <c r="A51" s="16" t="s">
        <v>85</v>
      </c>
      <c r="B51" s="16" t="s">
        <v>16</v>
      </c>
      <c r="C51" s="16" t="s">
        <v>84</v>
      </c>
      <c r="D51" s="16" t="s">
        <v>86</v>
      </c>
      <c r="E51" s="17">
        <v>0</v>
      </c>
      <c r="F51" s="18"/>
      <c r="G51" s="18"/>
      <c r="H51" s="13">
        <f t="shared" si="4"/>
        <v>0</v>
      </c>
      <c r="I51" s="18"/>
      <c r="J51" s="18"/>
      <c r="K51" s="18">
        <f t="shared" si="0"/>
        <v>0</v>
      </c>
      <c r="L51" s="18">
        <f t="shared" si="5"/>
        <v>0</v>
      </c>
      <c r="M51" s="26">
        <f t="shared" si="1"/>
        <v>0</v>
      </c>
      <c r="N51" s="17"/>
      <c r="O51" s="17"/>
      <c r="P51" s="17">
        <f t="shared" si="2"/>
        <v>0</v>
      </c>
      <c r="Q51" s="17"/>
      <c r="R51" s="13">
        <f t="shared" si="3"/>
        <v>0</v>
      </c>
      <c r="S51" s="1"/>
      <c r="T51" s="1"/>
      <c r="U51" s="1"/>
      <c r="V51" s="1"/>
      <c r="W51" s="1"/>
      <c r="X51" s="1"/>
    </row>
    <row r="52" spans="1:24" ht="24.95" hidden="1" x14ac:dyDescent="0.25">
      <c r="A52" s="16" t="s">
        <v>87</v>
      </c>
      <c r="B52" s="16" t="s">
        <v>16</v>
      </c>
      <c r="C52" s="16" t="s">
        <v>84</v>
      </c>
      <c r="D52" s="16" t="s">
        <v>88</v>
      </c>
      <c r="E52" s="17">
        <v>0</v>
      </c>
      <c r="F52" s="18"/>
      <c r="G52" s="18"/>
      <c r="H52" s="13">
        <f t="shared" si="4"/>
        <v>0</v>
      </c>
      <c r="I52" s="18"/>
      <c r="J52" s="18"/>
      <c r="K52" s="18">
        <f t="shared" si="0"/>
        <v>0</v>
      </c>
      <c r="L52" s="18">
        <f t="shared" si="5"/>
        <v>0</v>
      </c>
      <c r="M52" s="26">
        <f t="shared" si="1"/>
        <v>0</v>
      </c>
      <c r="N52" s="17"/>
      <c r="O52" s="17"/>
      <c r="P52" s="17">
        <f t="shared" si="2"/>
        <v>0</v>
      </c>
      <c r="Q52" s="17"/>
      <c r="R52" s="13">
        <f t="shared" si="3"/>
        <v>0</v>
      </c>
      <c r="S52" s="1"/>
      <c r="T52" s="1"/>
      <c r="U52" s="1"/>
      <c r="V52" s="1"/>
      <c r="W52" s="1"/>
      <c r="X52" s="1"/>
    </row>
    <row r="53" spans="1:24" ht="24.95" hidden="1" x14ac:dyDescent="0.25">
      <c r="A53" s="16" t="s">
        <v>89</v>
      </c>
      <c r="B53" s="16" t="s">
        <v>16</v>
      </c>
      <c r="C53" s="16" t="s">
        <v>84</v>
      </c>
      <c r="D53" s="16" t="s">
        <v>90</v>
      </c>
      <c r="E53" s="17">
        <v>0</v>
      </c>
      <c r="F53" s="18"/>
      <c r="G53" s="18"/>
      <c r="H53" s="13">
        <f t="shared" si="4"/>
        <v>0</v>
      </c>
      <c r="I53" s="18"/>
      <c r="J53" s="18"/>
      <c r="K53" s="18">
        <f t="shared" si="0"/>
        <v>0</v>
      </c>
      <c r="L53" s="18">
        <f t="shared" si="5"/>
        <v>0</v>
      </c>
      <c r="M53" s="26">
        <f t="shared" si="1"/>
        <v>0</v>
      </c>
      <c r="N53" s="17"/>
      <c r="O53" s="17"/>
      <c r="P53" s="17">
        <f t="shared" si="2"/>
        <v>0</v>
      </c>
      <c r="Q53" s="17"/>
      <c r="R53" s="13">
        <f t="shared" si="3"/>
        <v>0</v>
      </c>
      <c r="S53" s="1"/>
      <c r="T53" s="1"/>
      <c r="U53" s="1"/>
      <c r="V53" s="1"/>
      <c r="W53" s="1"/>
      <c r="X53" s="1"/>
    </row>
    <row r="54" spans="1:24" ht="24.95" hidden="1" x14ac:dyDescent="0.25">
      <c r="A54" s="16" t="s">
        <v>91</v>
      </c>
      <c r="B54" s="16" t="s">
        <v>16</v>
      </c>
      <c r="C54" s="16" t="s">
        <v>84</v>
      </c>
      <c r="D54" s="16" t="s">
        <v>92</v>
      </c>
      <c r="E54" s="17">
        <v>0</v>
      </c>
      <c r="F54" s="18"/>
      <c r="G54" s="18"/>
      <c r="H54" s="13">
        <f t="shared" si="4"/>
        <v>0</v>
      </c>
      <c r="I54" s="18"/>
      <c r="J54" s="18"/>
      <c r="K54" s="18">
        <f t="shared" si="0"/>
        <v>0</v>
      </c>
      <c r="L54" s="18">
        <f t="shared" si="5"/>
        <v>0</v>
      </c>
      <c r="M54" s="26">
        <f t="shared" si="1"/>
        <v>0</v>
      </c>
      <c r="N54" s="17"/>
      <c r="O54" s="17"/>
      <c r="P54" s="17">
        <f t="shared" si="2"/>
        <v>0</v>
      </c>
      <c r="Q54" s="17"/>
      <c r="R54" s="13">
        <f t="shared" si="3"/>
        <v>0</v>
      </c>
      <c r="S54" s="1"/>
      <c r="T54" s="1"/>
      <c r="U54" s="1"/>
      <c r="V54" s="1"/>
      <c r="W54" s="1"/>
      <c r="X54" s="1"/>
    </row>
    <row r="55" spans="1:24" ht="37.4" hidden="1" x14ac:dyDescent="0.25">
      <c r="A55" s="16" t="s">
        <v>93</v>
      </c>
      <c r="B55" s="16" t="s">
        <v>16</v>
      </c>
      <c r="C55" s="16" t="s">
        <v>84</v>
      </c>
      <c r="D55" s="16" t="s">
        <v>94</v>
      </c>
      <c r="E55" s="17">
        <v>0</v>
      </c>
      <c r="F55" s="18"/>
      <c r="G55" s="18"/>
      <c r="H55" s="13">
        <f t="shared" si="4"/>
        <v>0</v>
      </c>
      <c r="I55" s="18"/>
      <c r="J55" s="18"/>
      <c r="K55" s="18">
        <f t="shared" si="0"/>
        <v>0</v>
      </c>
      <c r="L55" s="18">
        <f t="shared" si="5"/>
        <v>0</v>
      </c>
      <c r="M55" s="26">
        <f t="shared" si="1"/>
        <v>0</v>
      </c>
      <c r="N55" s="17"/>
      <c r="O55" s="17"/>
      <c r="P55" s="17">
        <f t="shared" si="2"/>
        <v>0</v>
      </c>
      <c r="Q55" s="17"/>
      <c r="R55" s="13">
        <f t="shared" si="3"/>
        <v>0</v>
      </c>
      <c r="S55" s="1"/>
      <c r="T55" s="1"/>
      <c r="U55" s="1"/>
      <c r="V55" s="1"/>
      <c r="W55" s="1"/>
      <c r="X55" s="1"/>
    </row>
    <row r="56" spans="1:24" ht="24.95" hidden="1" x14ac:dyDescent="0.25">
      <c r="A56" s="16" t="s">
        <v>95</v>
      </c>
      <c r="B56" s="16" t="s">
        <v>16</v>
      </c>
      <c r="C56" s="16" t="s">
        <v>84</v>
      </c>
      <c r="D56" s="16" t="s">
        <v>59</v>
      </c>
      <c r="E56" s="17">
        <v>0</v>
      </c>
      <c r="F56" s="18"/>
      <c r="G56" s="18"/>
      <c r="H56" s="13">
        <f t="shared" si="4"/>
        <v>0</v>
      </c>
      <c r="I56" s="18"/>
      <c r="J56" s="18"/>
      <c r="K56" s="18">
        <f t="shared" si="0"/>
        <v>0</v>
      </c>
      <c r="L56" s="18">
        <f t="shared" si="5"/>
        <v>0</v>
      </c>
      <c r="M56" s="26">
        <f t="shared" si="1"/>
        <v>0</v>
      </c>
      <c r="N56" s="17"/>
      <c r="O56" s="17"/>
      <c r="P56" s="17">
        <f t="shared" si="2"/>
        <v>0</v>
      </c>
      <c r="Q56" s="17"/>
      <c r="R56" s="13">
        <f t="shared" si="3"/>
        <v>0</v>
      </c>
      <c r="S56" s="1"/>
      <c r="T56" s="1"/>
      <c r="U56" s="1"/>
      <c r="V56" s="1"/>
      <c r="W56" s="1"/>
      <c r="X56" s="1"/>
    </row>
    <row r="57" spans="1:24" ht="24.95" hidden="1" x14ac:dyDescent="0.25">
      <c r="A57" s="16" t="s">
        <v>63</v>
      </c>
      <c r="B57" s="16" t="s">
        <v>16</v>
      </c>
      <c r="C57" s="16" t="s">
        <v>84</v>
      </c>
      <c r="D57" s="16" t="s">
        <v>64</v>
      </c>
      <c r="E57" s="17">
        <v>0</v>
      </c>
      <c r="F57" s="18"/>
      <c r="G57" s="18"/>
      <c r="H57" s="13">
        <f t="shared" si="4"/>
        <v>0</v>
      </c>
      <c r="I57" s="18"/>
      <c r="J57" s="18"/>
      <c r="K57" s="18">
        <f t="shared" si="0"/>
        <v>0</v>
      </c>
      <c r="L57" s="18">
        <f t="shared" si="5"/>
        <v>0</v>
      </c>
      <c r="M57" s="26">
        <f t="shared" si="1"/>
        <v>0</v>
      </c>
      <c r="N57" s="17"/>
      <c r="O57" s="17"/>
      <c r="P57" s="17">
        <f t="shared" si="2"/>
        <v>0</v>
      </c>
      <c r="Q57" s="17"/>
      <c r="R57" s="13">
        <f t="shared" si="3"/>
        <v>0</v>
      </c>
      <c r="S57" s="1"/>
      <c r="T57" s="1"/>
      <c r="U57" s="1"/>
      <c r="V57" s="1"/>
      <c r="W57" s="1"/>
      <c r="X57" s="1"/>
    </row>
    <row r="58" spans="1:24" s="24" customFormat="1" ht="37.4" hidden="1" x14ac:dyDescent="0.25">
      <c r="A58" s="20" t="s">
        <v>96</v>
      </c>
      <c r="B58" s="20" t="s">
        <v>16</v>
      </c>
      <c r="C58" s="20" t="s">
        <v>97</v>
      </c>
      <c r="D58" s="20" t="s">
        <v>16</v>
      </c>
      <c r="E58" s="21">
        <f>E59+E60+E61+E62+E63+E64</f>
        <v>0</v>
      </c>
      <c r="F58" s="22"/>
      <c r="G58" s="22"/>
      <c r="H58" s="13">
        <f t="shared" si="4"/>
        <v>0</v>
      </c>
      <c r="I58" s="22"/>
      <c r="J58" s="22"/>
      <c r="K58" s="18">
        <f t="shared" si="0"/>
        <v>0</v>
      </c>
      <c r="L58" s="18">
        <f t="shared" si="5"/>
        <v>0</v>
      </c>
      <c r="M58" s="26">
        <f>SUM(M59:M64)</f>
        <v>0</v>
      </c>
      <c r="N58" s="21"/>
      <c r="O58" s="21"/>
      <c r="P58" s="17">
        <f t="shared" si="2"/>
        <v>0</v>
      </c>
      <c r="Q58" s="21"/>
      <c r="R58" s="13">
        <f t="shared" si="3"/>
        <v>0</v>
      </c>
    </row>
    <row r="59" spans="1:24" hidden="1" x14ac:dyDescent="0.25">
      <c r="A59" s="16" t="s">
        <v>98</v>
      </c>
      <c r="B59" s="16" t="s">
        <v>16</v>
      </c>
      <c r="C59" s="16" t="s">
        <v>97</v>
      </c>
      <c r="D59" s="16" t="s">
        <v>82</v>
      </c>
      <c r="E59" s="17">
        <v>0</v>
      </c>
      <c r="F59" s="18"/>
      <c r="G59" s="18"/>
      <c r="H59" s="13">
        <f t="shared" si="4"/>
        <v>0</v>
      </c>
      <c r="I59" s="18"/>
      <c r="J59" s="18"/>
      <c r="K59" s="18">
        <f t="shared" si="0"/>
        <v>0</v>
      </c>
      <c r="L59" s="18">
        <f t="shared" si="5"/>
        <v>0</v>
      </c>
      <c r="M59" s="26">
        <f t="shared" si="1"/>
        <v>0</v>
      </c>
      <c r="N59" s="17"/>
      <c r="O59" s="17"/>
      <c r="P59" s="17">
        <f t="shared" si="2"/>
        <v>0</v>
      </c>
      <c r="Q59" s="17"/>
      <c r="R59" s="13">
        <f t="shared" si="3"/>
        <v>0</v>
      </c>
      <c r="S59" s="1"/>
      <c r="T59" s="1"/>
      <c r="U59" s="1"/>
      <c r="V59" s="1"/>
      <c r="W59" s="1"/>
      <c r="X59" s="1"/>
    </row>
    <row r="60" spans="1:24" ht="37.4" hidden="1" x14ac:dyDescent="0.25">
      <c r="A60" s="16" t="s">
        <v>85</v>
      </c>
      <c r="B60" s="16" t="s">
        <v>16</v>
      </c>
      <c r="C60" s="16" t="s">
        <v>97</v>
      </c>
      <c r="D60" s="16" t="s">
        <v>86</v>
      </c>
      <c r="E60" s="17">
        <v>0</v>
      </c>
      <c r="F60" s="18"/>
      <c r="G60" s="18"/>
      <c r="H60" s="13">
        <f t="shared" si="4"/>
        <v>0</v>
      </c>
      <c r="I60" s="18"/>
      <c r="J60" s="18"/>
      <c r="K60" s="18">
        <f t="shared" si="0"/>
        <v>0</v>
      </c>
      <c r="L60" s="18">
        <f t="shared" si="5"/>
        <v>0</v>
      </c>
      <c r="M60" s="26">
        <f t="shared" si="1"/>
        <v>0</v>
      </c>
      <c r="N60" s="17"/>
      <c r="O60" s="17"/>
      <c r="P60" s="17">
        <f t="shared" si="2"/>
        <v>0</v>
      </c>
      <c r="Q60" s="17"/>
      <c r="R60" s="13">
        <f t="shared" si="3"/>
        <v>0</v>
      </c>
      <c r="S60" s="1"/>
      <c r="T60" s="1"/>
      <c r="U60" s="1"/>
      <c r="V60" s="1"/>
      <c r="W60" s="1"/>
      <c r="X60" s="1"/>
    </row>
    <row r="61" spans="1:24" ht="24.95" hidden="1" x14ac:dyDescent="0.25">
      <c r="A61" s="16" t="s">
        <v>99</v>
      </c>
      <c r="B61" s="16" t="s">
        <v>16</v>
      </c>
      <c r="C61" s="16" t="s">
        <v>97</v>
      </c>
      <c r="D61" s="16" t="s">
        <v>90</v>
      </c>
      <c r="E61" s="17">
        <v>0</v>
      </c>
      <c r="F61" s="18"/>
      <c r="G61" s="18"/>
      <c r="H61" s="13">
        <f t="shared" si="4"/>
        <v>0</v>
      </c>
      <c r="I61" s="18"/>
      <c r="J61" s="18"/>
      <c r="K61" s="18">
        <f t="shared" si="0"/>
        <v>0</v>
      </c>
      <c r="L61" s="18">
        <f t="shared" si="5"/>
        <v>0</v>
      </c>
      <c r="M61" s="26">
        <f t="shared" si="1"/>
        <v>0</v>
      </c>
      <c r="N61" s="17"/>
      <c r="O61" s="17"/>
      <c r="P61" s="17">
        <f t="shared" si="2"/>
        <v>0</v>
      </c>
      <c r="Q61" s="17"/>
      <c r="R61" s="13">
        <f t="shared" si="3"/>
        <v>0</v>
      </c>
      <c r="S61" s="1"/>
      <c r="T61" s="1"/>
      <c r="U61" s="1"/>
      <c r="V61" s="1"/>
      <c r="W61" s="1"/>
      <c r="X61" s="1"/>
    </row>
    <row r="62" spans="1:24" ht="37.4" hidden="1" x14ac:dyDescent="0.25">
      <c r="A62" s="16" t="s">
        <v>93</v>
      </c>
      <c r="B62" s="16" t="s">
        <v>16</v>
      </c>
      <c r="C62" s="16" t="s">
        <v>97</v>
      </c>
      <c r="D62" s="16" t="s">
        <v>94</v>
      </c>
      <c r="E62" s="17">
        <v>0</v>
      </c>
      <c r="F62" s="18"/>
      <c r="G62" s="18"/>
      <c r="H62" s="13">
        <f t="shared" si="4"/>
        <v>0</v>
      </c>
      <c r="I62" s="18"/>
      <c r="J62" s="18"/>
      <c r="K62" s="18">
        <f t="shared" si="0"/>
        <v>0</v>
      </c>
      <c r="L62" s="18">
        <f t="shared" si="5"/>
        <v>0</v>
      </c>
      <c r="M62" s="26">
        <f t="shared" si="1"/>
        <v>0</v>
      </c>
      <c r="N62" s="17"/>
      <c r="O62" s="17"/>
      <c r="P62" s="17">
        <f t="shared" si="2"/>
        <v>0</v>
      </c>
      <c r="Q62" s="17"/>
      <c r="R62" s="13">
        <f t="shared" si="3"/>
        <v>0</v>
      </c>
      <c r="S62" s="1"/>
      <c r="T62" s="1"/>
      <c r="U62" s="1"/>
      <c r="V62" s="1"/>
      <c r="W62" s="1"/>
      <c r="X62" s="1"/>
    </row>
    <row r="63" spans="1:24" hidden="1" x14ac:dyDescent="0.25">
      <c r="A63" s="16" t="s">
        <v>77</v>
      </c>
      <c r="B63" s="16" t="s">
        <v>16</v>
      </c>
      <c r="C63" s="16" t="s">
        <v>97</v>
      </c>
      <c r="D63" s="16" t="s">
        <v>78</v>
      </c>
      <c r="E63" s="17">
        <v>0</v>
      </c>
      <c r="F63" s="18"/>
      <c r="G63" s="18"/>
      <c r="H63" s="13">
        <f t="shared" si="4"/>
        <v>0</v>
      </c>
      <c r="I63" s="18"/>
      <c r="J63" s="18"/>
      <c r="K63" s="18">
        <f t="shared" si="0"/>
        <v>0</v>
      </c>
      <c r="L63" s="18">
        <f t="shared" si="5"/>
        <v>0</v>
      </c>
      <c r="M63" s="26">
        <f t="shared" si="1"/>
        <v>0</v>
      </c>
      <c r="N63" s="17"/>
      <c r="O63" s="17"/>
      <c r="P63" s="17">
        <f t="shared" si="2"/>
        <v>0</v>
      </c>
      <c r="Q63" s="17"/>
      <c r="R63" s="13">
        <f t="shared" si="3"/>
        <v>0</v>
      </c>
      <c r="S63" s="1"/>
      <c r="T63" s="1"/>
      <c r="U63" s="1"/>
      <c r="V63" s="1"/>
      <c r="W63" s="1"/>
      <c r="X63" s="1"/>
    </row>
    <row r="64" spans="1:24" ht="24.95" hidden="1" x14ac:dyDescent="0.25">
      <c r="A64" s="54" t="s">
        <v>79</v>
      </c>
      <c r="B64" s="16" t="s">
        <v>16</v>
      </c>
      <c r="C64" s="54" t="s">
        <v>97</v>
      </c>
      <c r="D64" s="54" t="s">
        <v>80</v>
      </c>
      <c r="E64" s="17">
        <v>0</v>
      </c>
      <c r="F64" s="18"/>
      <c r="G64" s="18"/>
      <c r="H64" s="13">
        <f t="shared" si="4"/>
        <v>0</v>
      </c>
      <c r="I64" s="18"/>
      <c r="J64" s="18"/>
      <c r="K64" s="18">
        <f t="shared" si="0"/>
        <v>0</v>
      </c>
      <c r="L64" s="18">
        <f t="shared" si="5"/>
        <v>0</v>
      </c>
      <c r="M64" s="26">
        <f t="shared" si="1"/>
        <v>0</v>
      </c>
      <c r="N64" s="17"/>
      <c r="O64" s="17"/>
      <c r="P64" s="17">
        <f t="shared" si="2"/>
        <v>0</v>
      </c>
      <c r="Q64" s="17"/>
      <c r="R64" s="13">
        <f t="shared" si="3"/>
        <v>0</v>
      </c>
      <c r="S64" s="1"/>
      <c r="T64" s="1"/>
      <c r="U64" s="1"/>
      <c r="V64" s="1"/>
      <c r="W64" s="1"/>
      <c r="X64" s="1"/>
    </row>
    <row r="65" spans="1:24" s="24" customFormat="1" ht="24.95" x14ac:dyDescent="0.25">
      <c r="A65" s="16" t="s">
        <v>230</v>
      </c>
      <c r="B65" s="58"/>
      <c r="C65" s="59">
        <v>321</v>
      </c>
      <c r="D65" s="59">
        <v>264</v>
      </c>
      <c r="E65" s="3"/>
      <c r="F65" s="3">
        <v>10000</v>
      </c>
      <c r="G65" s="18"/>
      <c r="H65" s="13"/>
      <c r="I65" s="18"/>
      <c r="J65" s="18"/>
      <c r="K65" s="18"/>
      <c r="L65" s="18"/>
      <c r="M65" s="26"/>
      <c r="N65" s="17"/>
      <c r="O65" s="17"/>
      <c r="P65" s="17"/>
      <c r="Q65" s="17"/>
      <c r="R65" s="13"/>
      <c r="S65" s="1"/>
      <c r="T65" s="1"/>
      <c r="U65" s="1"/>
      <c r="V65" s="1"/>
      <c r="W65" s="70"/>
      <c r="X65" s="52"/>
    </row>
    <row r="66" spans="1:24" s="24" customFormat="1" x14ac:dyDescent="0.25">
      <c r="A66" s="20" t="s">
        <v>100</v>
      </c>
      <c r="B66" s="55" t="s">
        <v>16</v>
      </c>
      <c r="C66" s="20" t="s">
        <v>80</v>
      </c>
      <c r="D66" s="20" t="s">
        <v>16</v>
      </c>
      <c r="E66" s="56">
        <f>E67</f>
        <v>0</v>
      </c>
      <c r="F66" s="22"/>
      <c r="G66" s="22"/>
      <c r="H66" s="13">
        <f t="shared" si="4"/>
        <v>0</v>
      </c>
      <c r="I66" s="22"/>
      <c r="J66" s="22"/>
      <c r="K66" s="18">
        <f t="shared" si="0"/>
        <v>0</v>
      </c>
      <c r="L66" s="18"/>
      <c r="M66" s="26">
        <f>SUM(M67:M68)</f>
        <v>179244</v>
      </c>
      <c r="N66" s="17">
        <f>SUM(N67:N68)</f>
        <v>285697.28999999998</v>
      </c>
      <c r="O66" s="17">
        <f t="shared" ref="O66:V66" si="10">SUM(O67:O68)</f>
        <v>0</v>
      </c>
      <c r="P66" s="17">
        <f t="shared" si="10"/>
        <v>-106453.28999999998</v>
      </c>
      <c r="Q66" s="17">
        <f t="shared" si="10"/>
        <v>106453.29</v>
      </c>
      <c r="R66" s="26">
        <f t="shared" si="10"/>
        <v>285697.28999999998</v>
      </c>
      <c r="S66" s="17">
        <f t="shared" si="10"/>
        <v>222373.29</v>
      </c>
      <c r="T66" s="17">
        <f t="shared" si="10"/>
        <v>63324</v>
      </c>
      <c r="U66" s="17">
        <f t="shared" si="10"/>
        <v>0</v>
      </c>
      <c r="V66" s="60">
        <f t="shared" si="10"/>
        <v>0</v>
      </c>
      <c r="W66" s="17"/>
      <c r="X66" s="52"/>
    </row>
    <row r="67" spans="1:24" ht="24.95" hidden="1" x14ac:dyDescent="0.25">
      <c r="A67" s="16" t="s">
        <v>87</v>
      </c>
      <c r="B67" s="16" t="s">
        <v>16</v>
      </c>
      <c r="C67" s="16" t="s">
        <v>80</v>
      </c>
      <c r="D67" s="16" t="s">
        <v>88</v>
      </c>
      <c r="E67" s="17">
        <v>0</v>
      </c>
      <c r="F67" s="18"/>
      <c r="G67" s="18"/>
      <c r="H67" s="13">
        <f t="shared" si="4"/>
        <v>0</v>
      </c>
      <c r="I67" s="18"/>
      <c r="J67" s="18"/>
      <c r="K67" s="18">
        <f t="shared" si="0"/>
        <v>0</v>
      </c>
      <c r="L67" s="18">
        <f t="shared" si="5"/>
        <v>0</v>
      </c>
      <c r="M67" s="26">
        <f t="shared" si="1"/>
        <v>0</v>
      </c>
      <c r="N67" s="17"/>
      <c r="O67" s="17"/>
      <c r="P67" s="17">
        <f t="shared" si="2"/>
        <v>0</v>
      </c>
      <c r="Q67" s="17"/>
      <c r="R67" s="13">
        <f t="shared" si="3"/>
        <v>0</v>
      </c>
      <c r="S67" s="1"/>
      <c r="T67" s="1"/>
      <c r="U67" s="1"/>
      <c r="V67" s="1"/>
      <c r="W67" s="1"/>
      <c r="X67" s="1"/>
    </row>
    <row r="68" spans="1:24" ht="24.95" x14ac:dyDescent="0.25">
      <c r="A68" s="53" t="s">
        <v>69</v>
      </c>
      <c r="B68" s="16" t="s">
        <v>16</v>
      </c>
      <c r="C68" s="16" t="s">
        <v>80</v>
      </c>
      <c r="D68" s="16" t="s">
        <v>70</v>
      </c>
      <c r="E68" s="17">
        <v>179244</v>
      </c>
      <c r="F68" s="18">
        <v>79664</v>
      </c>
      <c r="G68" s="18">
        <v>0</v>
      </c>
      <c r="H68" s="13">
        <f>E68+G68</f>
        <v>179244</v>
      </c>
      <c r="I68" s="18">
        <v>119496</v>
      </c>
      <c r="J68" s="18"/>
      <c r="K68" s="18">
        <f>I68+J68</f>
        <v>119496</v>
      </c>
      <c r="L68" s="18"/>
      <c r="M68" s="26">
        <f>H68+L68</f>
        <v>179244</v>
      </c>
      <c r="N68" s="17">
        <f>329105.29-43408</f>
        <v>285697.28999999998</v>
      </c>
      <c r="O68" s="17"/>
      <c r="P68" s="17">
        <f t="shared" si="2"/>
        <v>-106453.28999999998</v>
      </c>
      <c r="Q68" s="17">
        <v>106453.29</v>
      </c>
      <c r="R68" s="13">
        <f>M68+Q68</f>
        <v>285697.28999999998</v>
      </c>
      <c r="S68" s="18">
        <v>222373.29</v>
      </c>
      <c r="T68" s="18">
        <v>63324</v>
      </c>
      <c r="U68" s="18">
        <f>R68-(S68+T68)</f>
        <v>0</v>
      </c>
      <c r="V68" s="18"/>
      <c r="W68" s="17">
        <v>280000</v>
      </c>
    </row>
    <row r="69" spans="1:24" s="24" customFormat="1" ht="24.95" hidden="1" x14ac:dyDescent="0.25">
      <c r="A69" s="20" t="s">
        <v>101</v>
      </c>
      <c r="B69" s="20" t="s">
        <v>16</v>
      </c>
      <c r="C69" s="20" t="s">
        <v>102</v>
      </c>
      <c r="D69" s="20" t="s">
        <v>70</v>
      </c>
      <c r="E69" s="21">
        <v>0</v>
      </c>
      <c r="F69" s="22"/>
      <c r="G69" s="22"/>
      <c r="H69" s="13">
        <f t="shared" si="4"/>
        <v>0</v>
      </c>
      <c r="I69" s="22"/>
      <c r="J69" s="22"/>
      <c r="K69" s="18">
        <f t="shared" si="0"/>
        <v>0</v>
      </c>
      <c r="L69" s="18">
        <f t="shared" si="5"/>
        <v>0</v>
      </c>
      <c r="M69" s="26"/>
      <c r="N69" s="21"/>
      <c r="O69" s="21"/>
      <c r="P69" s="17">
        <f t="shared" si="2"/>
        <v>0</v>
      </c>
      <c r="Q69" s="21"/>
      <c r="R69" s="13">
        <f t="shared" si="3"/>
        <v>0</v>
      </c>
    </row>
    <row r="70" spans="1:24" s="24" customFormat="1" x14ac:dyDescent="0.25">
      <c r="A70" s="20" t="s">
        <v>103</v>
      </c>
      <c r="B70" s="20" t="s">
        <v>16</v>
      </c>
      <c r="C70" s="20" t="s">
        <v>104</v>
      </c>
      <c r="D70" s="20" t="s">
        <v>16</v>
      </c>
      <c r="E70" s="21">
        <f>E71+E72</f>
        <v>0</v>
      </c>
      <c r="F70" s="22"/>
      <c r="G70" s="22"/>
      <c r="H70" s="13">
        <f t="shared" si="4"/>
        <v>0</v>
      </c>
      <c r="I70" s="22"/>
      <c r="J70" s="22"/>
      <c r="K70" s="18">
        <f t="shared" si="0"/>
        <v>0</v>
      </c>
      <c r="L70" s="18">
        <f t="shared" si="5"/>
        <v>0</v>
      </c>
      <c r="M70" s="26">
        <f>SUM(M71:M72)</f>
        <v>0</v>
      </c>
      <c r="N70" s="17">
        <f>SUM(N71:N72)</f>
        <v>21750</v>
      </c>
      <c r="O70" s="17">
        <f t="shared" ref="O70:V70" si="11">SUM(O71:O72)</f>
        <v>0</v>
      </c>
      <c r="P70" s="17">
        <f t="shared" si="2"/>
        <v>-21750</v>
      </c>
      <c r="Q70" s="17">
        <f t="shared" si="11"/>
        <v>21750</v>
      </c>
      <c r="R70" s="26">
        <f t="shared" si="11"/>
        <v>21750</v>
      </c>
      <c r="S70" s="17">
        <f t="shared" si="11"/>
        <v>21252.04</v>
      </c>
      <c r="T70" s="17">
        <f t="shared" si="11"/>
        <v>0</v>
      </c>
      <c r="U70" s="17">
        <f t="shared" si="11"/>
        <v>497.95999999999913</v>
      </c>
      <c r="V70" s="17">
        <f t="shared" si="11"/>
        <v>-497.96</v>
      </c>
      <c r="W70" s="17"/>
      <c r="X70" s="52"/>
    </row>
    <row r="71" spans="1:24" ht="24.95" hidden="1" x14ac:dyDescent="0.25">
      <c r="A71" s="16" t="s">
        <v>105</v>
      </c>
      <c r="B71" s="16" t="s">
        <v>16</v>
      </c>
      <c r="C71" s="16" t="s">
        <v>104</v>
      </c>
      <c r="D71" s="16" t="s">
        <v>106</v>
      </c>
      <c r="E71" s="17">
        <v>0</v>
      </c>
      <c r="F71" s="18"/>
      <c r="G71" s="18"/>
      <c r="H71" s="13">
        <f t="shared" si="4"/>
        <v>0</v>
      </c>
      <c r="I71" s="18"/>
      <c r="J71" s="18"/>
      <c r="K71" s="18">
        <f t="shared" si="0"/>
        <v>0</v>
      </c>
      <c r="L71" s="18">
        <f t="shared" si="5"/>
        <v>0</v>
      </c>
      <c r="M71" s="26">
        <f t="shared" si="1"/>
        <v>0</v>
      </c>
      <c r="N71" s="17"/>
      <c r="O71" s="17"/>
      <c r="P71" s="17">
        <f t="shared" si="2"/>
        <v>0</v>
      </c>
      <c r="Q71" s="17"/>
      <c r="R71" s="13">
        <f t="shared" si="3"/>
        <v>0</v>
      </c>
      <c r="S71" s="1"/>
      <c r="T71" s="1"/>
      <c r="U71" s="1"/>
      <c r="V71" s="1"/>
      <c r="W71" s="1"/>
      <c r="X71" s="1"/>
    </row>
    <row r="72" spans="1:24" ht="24.95" x14ac:dyDescent="0.25">
      <c r="A72" s="16" t="s">
        <v>69</v>
      </c>
      <c r="B72" s="16" t="s">
        <v>16</v>
      </c>
      <c r="C72" s="16" t="s">
        <v>104</v>
      </c>
      <c r="D72" s="16" t="s">
        <v>70</v>
      </c>
      <c r="E72" s="17">
        <v>0</v>
      </c>
      <c r="F72" s="18"/>
      <c r="G72" s="18"/>
      <c r="H72" s="13">
        <f t="shared" si="4"/>
        <v>0</v>
      </c>
      <c r="I72" s="18"/>
      <c r="J72" s="18"/>
      <c r="K72" s="18">
        <f t="shared" si="0"/>
        <v>0</v>
      </c>
      <c r="L72" s="18">
        <f t="shared" si="5"/>
        <v>0</v>
      </c>
      <c r="M72" s="61">
        <f t="shared" si="1"/>
        <v>0</v>
      </c>
      <c r="N72" s="17">
        <v>21750</v>
      </c>
      <c r="O72" s="17"/>
      <c r="P72" s="17">
        <f t="shared" si="2"/>
        <v>-21750</v>
      </c>
      <c r="Q72" s="17">
        <v>21750</v>
      </c>
      <c r="R72" s="13">
        <f t="shared" si="3"/>
        <v>21750</v>
      </c>
      <c r="S72" s="18">
        <v>21252.04</v>
      </c>
      <c r="T72" s="18"/>
      <c r="U72" s="18">
        <f>R72-(S72+T72)</f>
        <v>497.95999999999913</v>
      </c>
      <c r="V72" s="18">
        <v>-497.96</v>
      </c>
      <c r="W72" s="17"/>
    </row>
    <row r="73" spans="1:24" s="24" customFormat="1" hidden="1" x14ac:dyDescent="0.25">
      <c r="A73" s="20" t="s">
        <v>107</v>
      </c>
      <c r="B73" s="20" t="s">
        <v>16</v>
      </c>
      <c r="C73" s="20" t="s">
        <v>108</v>
      </c>
      <c r="D73" s="20" t="s">
        <v>16</v>
      </c>
      <c r="E73" s="21">
        <f>E74</f>
        <v>0</v>
      </c>
      <c r="F73" s="22"/>
      <c r="G73" s="22"/>
      <c r="H73" s="13">
        <f t="shared" si="4"/>
        <v>0</v>
      </c>
      <c r="I73" s="22"/>
      <c r="J73" s="22"/>
      <c r="K73" s="18">
        <f t="shared" si="0"/>
        <v>0</v>
      </c>
      <c r="L73" s="18">
        <f t="shared" si="5"/>
        <v>0</v>
      </c>
      <c r="M73" s="26">
        <f>M74</f>
        <v>0</v>
      </c>
      <c r="N73" s="17">
        <f>N74</f>
        <v>0</v>
      </c>
      <c r="O73" s="21"/>
      <c r="P73" s="17">
        <f t="shared" si="2"/>
        <v>0</v>
      </c>
      <c r="Q73" s="21"/>
      <c r="R73" s="13">
        <f t="shared" si="3"/>
        <v>0</v>
      </c>
    </row>
    <row r="74" spans="1:24" ht="99.7" hidden="1" x14ac:dyDescent="0.25">
      <c r="A74" s="16" t="s">
        <v>109</v>
      </c>
      <c r="B74" s="16" t="s">
        <v>16</v>
      </c>
      <c r="C74" s="16" t="s">
        <v>110</v>
      </c>
      <c r="D74" s="16" t="s">
        <v>16</v>
      </c>
      <c r="E74" s="17">
        <f>E75</f>
        <v>0</v>
      </c>
      <c r="F74" s="18"/>
      <c r="G74" s="18"/>
      <c r="H74" s="13">
        <f t="shared" si="4"/>
        <v>0</v>
      </c>
      <c r="I74" s="18"/>
      <c r="J74" s="18"/>
      <c r="K74" s="18">
        <f t="shared" si="0"/>
        <v>0</v>
      </c>
      <c r="L74" s="18">
        <f t="shared" si="5"/>
        <v>0</v>
      </c>
      <c r="M74" s="26">
        <f>M75</f>
        <v>0</v>
      </c>
      <c r="N74" s="17"/>
      <c r="O74" s="17"/>
      <c r="P74" s="17">
        <f t="shared" si="2"/>
        <v>0</v>
      </c>
      <c r="Q74" s="17"/>
      <c r="R74" s="13">
        <f t="shared" si="3"/>
        <v>0</v>
      </c>
      <c r="S74" s="1"/>
      <c r="T74" s="1"/>
      <c r="U74" s="1"/>
      <c r="V74" s="1"/>
      <c r="W74" s="1"/>
      <c r="X74" s="1"/>
    </row>
    <row r="75" spans="1:24" hidden="1" x14ac:dyDescent="0.25">
      <c r="A75" s="16" t="s">
        <v>111</v>
      </c>
      <c r="B75" s="16" t="s">
        <v>16</v>
      </c>
      <c r="C75" s="16" t="s">
        <v>110</v>
      </c>
      <c r="D75" s="16" t="s">
        <v>112</v>
      </c>
      <c r="E75" s="17">
        <v>0</v>
      </c>
      <c r="F75" s="18"/>
      <c r="G75" s="18"/>
      <c r="H75" s="13">
        <f t="shared" si="4"/>
        <v>0</v>
      </c>
      <c r="I75" s="18"/>
      <c r="J75" s="18"/>
      <c r="K75" s="18">
        <f t="shared" si="0"/>
        <v>0</v>
      </c>
      <c r="L75" s="18">
        <f t="shared" si="5"/>
        <v>0</v>
      </c>
      <c r="M75" s="26">
        <f t="shared" si="1"/>
        <v>0</v>
      </c>
      <c r="N75" s="17"/>
      <c r="O75" s="17"/>
      <c r="P75" s="17">
        <f t="shared" si="2"/>
        <v>0</v>
      </c>
      <c r="Q75" s="17"/>
      <c r="R75" s="13">
        <f t="shared" si="3"/>
        <v>0</v>
      </c>
      <c r="S75" s="1"/>
      <c r="T75" s="1"/>
      <c r="U75" s="1"/>
      <c r="V75" s="1"/>
      <c r="W75" s="1"/>
      <c r="X75" s="1"/>
    </row>
    <row r="76" spans="1:24" ht="24.95" hidden="1" x14ac:dyDescent="0.25">
      <c r="A76" s="20" t="s">
        <v>113</v>
      </c>
      <c r="B76" s="20" t="s">
        <v>16</v>
      </c>
      <c r="C76" s="20" t="s">
        <v>114</v>
      </c>
      <c r="D76" s="20" t="s">
        <v>115</v>
      </c>
      <c r="E76" s="21"/>
      <c r="F76" s="22"/>
      <c r="G76" s="22">
        <v>0</v>
      </c>
      <c r="H76" s="62">
        <f t="shared" si="4"/>
        <v>0</v>
      </c>
      <c r="I76" s="22"/>
      <c r="J76" s="22"/>
      <c r="K76" s="22">
        <f t="shared" si="0"/>
        <v>0</v>
      </c>
      <c r="L76" s="22">
        <f t="shared" si="5"/>
        <v>0</v>
      </c>
      <c r="M76" s="25">
        <f t="shared" si="1"/>
        <v>0</v>
      </c>
      <c r="N76" s="17"/>
      <c r="O76" s="17"/>
      <c r="P76" s="17">
        <f t="shared" si="2"/>
        <v>0</v>
      </c>
      <c r="Q76" s="17"/>
      <c r="R76" s="13">
        <f t="shared" si="3"/>
        <v>0</v>
      </c>
      <c r="S76" s="1"/>
      <c r="T76" s="1"/>
      <c r="U76" s="1"/>
      <c r="V76" s="1"/>
      <c r="W76" s="1"/>
      <c r="X76" s="1"/>
    </row>
    <row r="77" spans="1:24" ht="24.95" x14ac:dyDescent="0.25">
      <c r="A77" s="20" t="s">
        <v>116</v>
      </c>
      <c r="B77" s="20" t="s">
        <v>16</v>
      </c>
      <c r="C77" s="20" t="s">
        <v>117</v>
      </c>
      <c r="D77" s="20" t="s">
        <v>115</v>
      </c>
      <c r="E77" s="21">
        <v>15000</v>
      </c>
      <c r="F77" s="22">
        <v>5337</v>
      </c>
      <c r="G77" s="22">
        <v>0</v>
      </c>
      <c r="H77" s="62">
        <f t="shared" si="4"/>
        <v>15000</v>
      </c>
      <c r="I77" s="22">
        <v>5337</v>
      </c>
      <c r="J77" s="22"/>
      <c r="K77" s="22">
        <f t="shared" si="0"/>
        <v>5337</v>
      </c>
      <c r="L77" s="22"/>
      <c r="M77" s="25">
        <f t="shared" si="1"/>
        <v>15000</v>
      </c>
      <c r="N77" s="17">
        <v>2337</v>
      </c>
      <c r="O77" s="17"/>
      <c r="P77" s="17">
        <f t="shared" si="2"/>
        <v>12663</v>
      </c>
      <c r="Q77" s="17">
        <v>-12663</v>
      </c>
      <c r="R77" s="13">
        <f t="shared" si="3"/>
        <v>2337</v>
      </c>
      <c r="S77" s="18">
        <v>2337</v>
      </c>
      <c r="T77" s="18"/>
      <c r="U77" s="18">
        <f t="shared" ref="U77" si="12">R77-(S77+T77)</f>
        <v>0</v>
      </c>
      <c r="V77" s="18"/>
      <c r="W77" s="17"/>
    </row>
    <row r="78" spans="1:24" s="24" customFormat="1" x14ac:dyDescent="0.25">
      <c r="A78" s="20" t="s">
        <v>118</v>
      </c>
      <c r="B78" s="20" t="s">
        <v>16</v>
      </c>
      <c r="C78" s="20" t="s">
        <v>119</v>
      </c>
      <c r="D78" s="20" t="s">
        <v>16</v>
      </c>
      <c r="E78" s="21">
        <f>E79+E80+E81+E82</f>
        <v>53000</v>
      </c>
      <c r="F78" s="22"/>
      <c r="G78" s="22"/>
      <c r="H78" s="13">
        <f t="shared" si="4"/>
        <v>53000</v>
      </c>
      <c r="I78" s="22"/>
      <c r="J78" s="22"/>
      <c r="K78" s="18">
        <f t="shared" si="0"/>
        <v>0</v>
      </c>
      <c r="L78" s="18">
        <f t="shared" si="5"/>
        <v>-53000</v>
      </c>
      <c r="M78" s="26">
        <f>M79+M80+M81+M82</f>
        <v>90640</v>
      </c>
      <c r="N78" s="17">
        <f t="shared" ref="N78:V78" si="13">N79+N80+N81+N82</f>
        <v>120633.41</v>
      </c>
      <c r="O78" s="17">
        <f t="shared" si="13"/>
        <v>0</v>
      </c>
      <c r="P78" s="17">
        <f t="shared" si="2"/>
        <v>-29993.410000000003</v>
      </c>
      <c r="Q78" s="17">
        <f t="shared" si="13"/>
        <v>29993.41</v>
      </c>
      <c r="R78" s="26">
        <f t="shared" si="13"/>
        <v>120633.41</v>
      </c>
      <c r="S78" s="17">
        <f t="shared" si="13"/>
        <v>125723.58</v>
      </c>
      <c r="T78" s="17">
        <f t="shared" si="13"/>
        <v>0</v>
      </c>
      <c r="U78" s="17">
        <f t="shared" si="13"/>
        <v>-5090.17</v>
      </c>
      <c r="V78" s="17">
        <f t="shared" si="13"/>
        <v>5090.17</v>
      </c>
      <c r="W78" s="17"/>
      <c r="X78" s="52"/>
    </row>
    <row r="79" spans="1:24" ht="14.55" hidden="1" x14ac:dyDescent="0.25">
      <c r="A79" s="16" t="s">
        <v>120</v>
      </c>
      <c r="B79" s="16" t="s">
        <v>16</v>
      </c>
      <c r="C79" s="16" t="s">
        <v>119</v>
      </c>
      <c r="D79" s="16" t="s">
        <v>121</v>
      </c>
      <c r="E79" s="17">
        <v>0</v>
      </c>
      <c r="F79" s="18"/>
      <c r="G79" s="18"/>
      <c r="H79" s="13">
        <f t="shared" si="4"/>
        <v>0</v>
      </c>
      <c r="I79" s="18"/>
      <c r="J79" s="18"/>
      <c r="K79" s="18">
        <f t="shared" si="0"/>
        <v>0</v>
      </c>
      <c r="L79" s="18">
        <f t="shared" si="5"/>
        <v>0</v>
      </c>
      <c r="M79" s="26">
        <f t="shared" si="1"/>
        <v>0</v>
      </c>
      <c r="N79" s="17"/>
      <c r="O79" s="17"/>
      <c r="P79" s="17">
        <f t="shared" si="2"/>
        <v>0</v>
      </c>
      <c r="Q79" s="17"/>
      <c r="R79" s="13">
        <f t="shared" si="3"/>
        <v>0</v>
      </c>
      <c r="S79" s="1"/>
      <c r="T79" s="1"/>
      <c r="U79" s="1"/>
      <c r="V79" s="1"/>
      <c r="W79" s="1"/>
      <c r="X79" s="1"/>
    </row>
    <row r="80" spans="1:24" ht="24.95" hidden="1" x14ac:dyDescent="0.25">
      <c r="A80" s="16" t="s">
        <v>122</v>
      </c>
      <c r="B80" s="16" t="s">
        <v>16</v>
      </c>
      <c r="C80" s="16" t="s">
        <v>119</v>
      </c>
      <c r="D80" s="16" t="s">
        <v>123</v>
      </c>
      <c r="E80" s="17">
        <v>0</v>
      </c>
      <c r="F80" s="18"/>
      <c r="G80" s="18"/>
      <c r="H80" s="13">
        <f t="shared" si="4"/>
        <v>0</v>
      </c>
      <c r="I80" s="18"/>
      <c r="J80" s="18"/>
      <c r="K80" s="18">
        <f t="shared" si="0"/>
        <v>0</v>
      </c>
      <c r="L80" s="18">
        <f t="shared" si="5"/>
        <v>0</v>
      </c>
      <c r="M80" s="26">
        <f t="shared" si="1"/>
        <v>0</v>
      </c>
      <c r="N80" s="17"/>
      <c r="O80" s="17"/>
      <c r="P80" s="17">
        <f t="shared" si="2"/>
        <v>0</v>
      </c>
      <c r="Q80" s="17"/>
      <c r="R80" s="13">
        <f t="shared" si="3"/>
        <v>0</v>
      </c>
      <c r="S80" s="1"/>
      <c r="T80" s="1"/>
      <c r="U80" s="1"/>
      <c r="V80" s="1"/>
      <c r="W80" s="1"/>
      <c r="X80" s="1"/>
    </row>
    <row r="81" spans="1:24" ht="14.55" hidden="1" x14ac:dyDescent="0.25">
      <c r="A81" s="16" t="s">
        <v>124</v>
      </c>
      <c r="B81" s="16" t="s">
        <v>16</v>
      </c>
      <c r="C81" s="16" t="s">
        <v>119</v>
      </c>
      <c r="D81" s="16" t="s">
        <v>125</v>
      </c>
      <c r="E81" s="17">
        <v>0</v>
      </c>
      <c r="F81" s="18"/>
      <c r="G81" s="18"/>
      <c r="H81" s="13">
        <f t="shared" si="4"/>
        <v>0</v>
      </c>
      <c r="I81" s="18"/>
      <c r="J81" s="18"/>
      <c r="K81" s="18">
        <f t="shared" si="0"/>
        <v>0</v>
      </c>
      <c r="L81" s="18">
        <f t="shared" si="5"/>
        <v>0</v>
      </c>
      <c r="M81" s="26">
        <f t="shared" si="1"/>
        <v>0</v>
      </c>
      <c r="N81" s="17"/>
      <c r="O81" s="17"/>
      <c r="P81" s="17">
        <f t="shared" si="2"/>
        <v>0</v>
      </c>
      <c r="Q81" s="17"/>
      <c r="R81" s="13">
        <f t="shared" si="3"/>
        <v>0</v>
      </c>
      <c r="S81" s="1"/>
      <c r="T81" s="1"/>
      <c r="U81" s="1"/>
      <c r="V81" s="1"/>
      <c r="W81" s="1"/>
      <c r="X81" s="1"/>
    </row>
    <row r="82" spans="1:24" s="24" customFormat="1" x14ac:dyDescent="0.25">
      <c r="A82" s="20" t="s">
        <v>126</v>
      </c>
      <c r="B82" s="20" t="s">
        <v>16</v>
      </c>
      <c r="C82" s="20" t="s">
        <v>119</v>
      </c>
      <c r="D82" s="20" t="s">
        <v>112</v>
      </c>
      <c r="E82" s="21">
        <f>E83+E84+E85+E86+E87+E88+E89+E90+E91</f>
        <v>53000</v>
      </c>
      <c r="F82" s="22"/>
      <c r="G82" s="22"/>
      <c r="H82" s="13">
        <f t="shared" si="4"/>
        <v>53000</v>
      </c>
      <c r="I82" s="22"/>
      <c r="J82" s="22"/>
      <c r="K82" s="18">
        <f t="shared" si="0"/>
        <v>0</v>
      </c>
      <c r="L82" s="18">
        <f t="shared" si="5"/>
        <v>-53000</v>
      </c>
      <c r="M82" s="25">
        <f>M83+M84+M85+M86+M87+M88+M89+M90+M91</f>
        <v>90640</v>
      </c>
      <c r="N82" s="21">
        <f t="shared" ref="N82:V82" si="14">N83+N84+N85+N86+N87+N88+N89+N90+N91</f>
        <v>120633.41</v>
      </c>
      <c r="O82" s="21">
        <f t="shared" si="14"/>
        <v>0</v>
      </c>
      <c r="P82" s="17">
        <f t="shared" si="2"/>
        <v>-29993.410000000003</v>
      </c>
      <c r="Q82" s="21">
        <f t="shared" si="14"/>
        <v>29993.41</v>
      </c>
      <c r="R82" s="25">
        <f t="shared" si="14"/>
        <v>120633.41</v>
      </c>
      <c r="S82" s="21">
        <f t="shared" si="14"/>
        <v>125723.58</v>
      </c>
      <c r="T82" s="21">
        <f t="shared" si="14"/>
        <v>0</v>
      </c>
      <c r="U82" s="21">
        <f t="shared" si="14"/>
        <v>-5090.17</v>
      </c>
      <c r="V82" s="21">
        <f t="shared" si="14"/>
        <v>5090.17</v>
      </c>
      <c r="W82" s="21"/>
      <c r="X82" s="52"/>
    </row>
    <row r="83" spans="1:24" ht="14.55" hidden="1" x14ac:dyDescent="0.25">
      <c r="A83" s="16" t="s">
        <v>127</v>
      </c>
      <c r="B83" s="16" t="s">
        <v>16</v>
      </c>
      <c r="C83" s="16" t="s">
        <v>119</v>
      </c>
      <c r="D83" s="16" t="s">
        <v>115</v>
      </c>
      <c r="E83" s="17">
        <v>0</v>
      </c>
      <c r="F83" s="18"/>
      <c r="G83" s="18"/>
      <c r="H83" s="13">
        <f t="shared" si="4"/>
        <v>0</v>
      </c>
      <c r="I83" s="18"/>
      <c r="J83" s="18"/>
      <c r="K83" s="18">
        <f t="shared" si="0"/>
        <v>0</v>
      </c>
      <c r="L83" s="18">
        <f t="shared" si="5"/>
        <v>0</v>
      </c>
      <c r="M83" s="26">
        <f t="shared" si="1"/>
        <v>0</v>
      </c>
      <c r="N83" s="17"/>
      <c r="O83" s="17"/>
      <c r="P83" s="17">
        <f t="shared" si="2"/>
        <v>0</v>
      </c>
      <c r="Q83" s="17"/>
      <c r="R83" s="13">
        <f t="shared" si="3"/>
        <v>0</v>
      </c>
      <c r="S83" s="1"/>
      <c r="T83" s="1"/>
      <c r="U83" s="1"/>
      <c r="V83" s="1"/>
      <c r="W83" s="1"/>
      <c r="X83" s="1"/>
    </row>
    <row r="84" spans="1:24" ht="24.95" x14ac:dyDescent="0.25">
      <c r="A84" s="16" t="s">
        <v>128</v>
      </c>
      <c r="B84" s="16" t="s">
        <v>16</v>
      </c>
      <c r="C84" s="16" t="s">
        <v>119</v>
      </c>
      <c r="D84" s="16" t="s">
        <v>129</v>
      </c>
      <c r="E84" s="17">
        <v>3000</v>
      </c>
      <c r="F84" s="18">
        <v>2993.41</v>
      </c>
      <c r="G84" s="18">
        <v>0</v>
      </c>
      <c r="H84" s="13">
        <f t="shared" si="4"/>
        <v>3000</v>
      </c>
      <c r="I84" s="18">
        <v>2993.41</v>
      </c>
      <c r="J84" s="18"/>
      <c r="K84" s="18">
        <f t="shared" si="0"/>
        <v>2993.41</v>
      </c>
      <c r="L84" s="18"/>
      <c r="M84" s="26">
        <f t="shared" si="1"/>
        <v>3000</v>
      </c>
      <c r="N84" s="17">
        <v>2993.41</v>
      </c>
      <c r="O84" s="17"/>
      <c r="P84" s="17">
        <f t="shared" si="2"/>
        <v>6.5900000000001455</v>
      </c>
      <c r="Q84" s="17">
        <v>-6.59</v>
      </c>
      <c r="R84" s="13">
        <f>M84+Q84</f>
        <v>2993.41</v>
      </c>
      <c r="S84" s="18">
        <v>4083.58</v>
      </c>
      <c r="T84" s="18"/>
      <c r="U84" s="18">
        <f>R84-(S84+T84)</f>
        <v>-1090.17</v>
      </c>
      <c r="V84" s="18">
        <v>1090.17</v>
      </c>
      <c r="W84" s="17"/>
    </row>
    <row r="85" spans="1:24" ht="37.4" hidden="1" x14ac:dyDescent="0.25">
      <c r="A85" s="16" t="s">
        <v>130</v>
      </c>
      <c r="B85" s="16" t="s">
        <v>16</v>
      </c>
      <c r="C85" s="16" t="s">
        <v>119</v>
      </c>
      <c r="D85" s="16" t="s">
        <v>131</v>
      </c>
      <c r="E85" s="17">
        <v>0</v>
      </c>
      <c r="F85" s="18"/>
      <c r="G85" s="18">
        <v>0</v>
      </c>
      <c r="H85" s="13">
        <f t="shared" si="4"/>
        <v>0</v>
      </c>
      <c r="I85" s="18"/>
      <c r="J85" s="18"/>
      <c r="K85" s="18">
        <f t="shared" si="0"/>
        <v>0</v>
      </c>
      <c r="L85" s="18">
        <f t="shared" si="5"/>
        <v>0</v>
      </c>
      <c r="M85" s="26">
        <f t="shared" si="1"/>
        <v>0</v>
      </c>
      <c r="N85" s="17"/>
      <c r="O85" s="17"/>
      <c r="P85" s="17">
        <f t="shared" si="2"/>
        <v>0</v>
      </c>
      <c r="Q85" s="17"/>
      <c r="R85" s="13">
        <f t="shared" si="3"/>
        <v>0</v>
      </c>
      <c r="S85" s="1"/>
      <c r="T85" s="1"/>
      <c r="U85" s="1"/>
      <c r="V85" s="1"/>
      <c r="W85" s="1"/>
      <c r="X85" s="1"/>
    </row>
    <row r="86" spans="1:24" ht="14.55" hidden="1" x14ac:dyDescent="0.25">
      <c r="A86" s="16" t="s">
        <v>132</v>
      </c>
      <c r="B86" s="16" t="s">
        <v>16</v>
      </c>
      <c r="C86" s="16" t="s">
        <v>119</v>
      </c>
      <c r="D86" s="16" t="s">
        <v>133</v>
      </c>
      <c r="E86" s="17">
        <v>0</v>
      </c>
      <c r="F86" s="18"/>
      <c r="G86" s="18">
        <v>0</v>
      </c>
      <c r="H86" s="13">
        <f t="shared" si="4"/>
        <v>0</v>
      </c>
      <c r="I86" s="18"/>
      <c r="J86" s="18"/>
      <c r="K86" s="18">
        <f t="shared" si="0"/>
        <v>0</v>
      </c>
      <c r="L86" s="18">
        <f t="shared" si="5"/>
        <v>0</v>
      </c>
      <c r="M86" s="26">
        <f t="shared" si="1"/>
        <v>0</v>
      </c>
      <c r="N86" s="17"/>
      <c r="O86" s="17"/>
      <c r="P86" s="17">
        <f t="shared" si="2"/>
        <v>0</v>
      </c>
      <c r="Q86" s="17"/>
      <c r="R86" s="13">
        <f t="shared" si="3"/>
        <v>0</v>
      </c>
      <c r="S86" s="1"/>
      <c r="T86" s="1"/>
      <c r="U86" s="1"/>
      <c r="V86" s="1"/>
      <c r="W86" s="1"/>
      <c r="X86" s="1"/>
    </row>
    <row r="87" spans="1:24" ht="14.55" x14ac:dyDescent="0.25">
      <c r="A87" s="16" t="s">
        <v>134</v>
      </c>
      <c r="B87" s="16" t="s">
        <v>16</v>
      </c>
      <c r="C87" s="16" t="s">
        <v>119</v>
      </c>
      <c r="D87" s="16" t="s">
        <v>135</v>
      </c>
      <c r="E87" s="17">
        <v>50000</v>
      </c>
      <c r="F87" s="18">
        <v>50000</v>
      </c>
      <c r="G87" s="18">
        <v>0</v>
      </c>
      <c r="H87" s="13">
        <f t="shared" si="4"/>
        <v>50000</v>
      </c>
      <c r="I87" s="18">
        <v>50000</v>
      </c>
      <c r="J87" s="18"/>
      <c r="K87" s="18">
        <f t="shared" si="0"/>
        <v>50000</v>
      </c>
      <c r="L87" s="18">
        <f t="shared" si="5"/>
        <v>0</v>
      </c>
      <c r="M87" s="26">
        <f t="shared" si="1"/>
        <v>50000</v>
      </c>
      <c r="N87" s="17">
        <v>80000</v>
      </c>
      <c r="O87" s="17"/>
      <c r="P87" s="17">
        <f t="shared" si="2"/>
        <v>-30000</v>
      </c>
      <c r="Q87" s="17">
        <v>30000</v>
      </c>
      <c r="R87" s="13">
        <f>M87+Q87</f>
        <v>80000</v>
      </c>
      <c r="S87" s="18">
        <v>80000</v>
      </c>
      <c r="T87" s="18"/>
      <c r="U87" s="18">
        <f>R87-(S87+T87)</f>
        <v>0</v>
      </c>
      <c r="V87" s="18"/>
      <c r="W87" s="17"/>
    </row>
    <row r="88" spans="1:24" ht="24.95" hidden="1" x14ac:dyDescent="0.25">
      <c r="A88" s="16" t="s">
        <v>69</v>
      </c>
      <c r="B88" s="16" t="s">
        <v>16</v>
      </c>
      <c r="C88" s="16" t="s">
        <v>119</v>
      </c>
      <c r="D88" s="16" t="s">
        <v>70</v>
      </c>
      <c r="E88" s="17">
        <v>0</v>
      </c>
      <c r="F88" s="18"/>
      <c r="G88" s="18"/>
      <c r="H88" s="13">
        <f t="shared" si="4"/>
        <v>0</v>
      </c>
      <c r="I88" s="18"/>
      <c r="J88" s="18"/>
      <c r="K88" s="18">
        <f t="shared" si="0"/>
        <v>0</v>
      </c>
      <c r="L88" s="18">
        <f t="shared" si="5"/>
        <v>0</v>
      </c>
      <c r="M88" s="26">
        <f t="shared" si="1"/>
        <v>0</v>
      </c>
      <c r="N88" s="17"/>
      <c r="O88" s="17"/>
      <c r="P88" s="17">
        <f t="shared" si="2"/>
        <v>0</v>
      </c>
      <c r="Q88" s="17"/>
      <c r="R88" s="13">
        <f t="shared" si="3"/>
        <v>0</v>
      </c>
      <c r="S88" s="1"/>
      <c r="T88" s="1"/>
      <c r="U88" s="1"/>
      <c r="V88" s="1"/>
      <c r="W88" s="1"/>
      <c r="X88" s="1"/>
    </row>
    <row r="89" spans="1:24" ht="14.55" x14ac:dyDescent="0.25">
      <c r="A89" s="16" t="s">
        <v>136</v>
      </c>
      <c r="B89" s="16" t="s">
        <v>16</v>
      </c>
      <c r="C89" s="16" t="s">
        <v>119</v>
      </c>
      <c r="D89" s="16" t="s">
        <v>137</v>
      </c>
      <c r="E89" s="17">
        <v>0</v>
      </c>
      <c r="F89" s="18"/>
      <c r="G89" s="18"/>
      <c r="H89" s="13">
        <f t="shared" si="4"/>
        <v>0</v>
      </c>
      <c r="I89" s="18"/>
      <c r="J89" s="18"/>
      <c r="K89" s="18">
        <f t="shared" si="0"/>
        <v>0</v>
      </c>
      <c r="L89" s="18">
        <f t="shared" si="5"/>
        <v>0</v>
      </c>
      <c r="M89" s="26">
        <v>37640</v>
      </c>
      <c r="N89" s="17">
        <v>37640</v>
      </c>
      <c r="O89" s="17"/>
      <c r="P89" s="17">
        <f t="shared" si="2"/>
        <v>0</v>
      </c>
      <c r="Q89" s="17"/>
      <c r="R89" s="13">
        <f>M89+Q89</f>
        <v>37640</v>
      </c>
      <c r="S89" s="18">
        <v>41640</v>
      </c>
      <c r="T89" s="18"/>
      <c r="U89" s="18">
        <f>R89-(S89+T89)</f>
        <v>-4000</v>
      </c>
      <c r="V89" s="18">
        <v>4000</v>
      </c>
      <c r="W89" s="17"/>
    </row>
    <row r="90" spans="1:24" ht="24.95" hidden="1" x14ac:dyDescent="0.25">
      <c r="A90" s="16" t="s">
        <v>138</v>
      </c>
      <c r="B90" s="16" t="s">
        <v>16</v>
      </c>
      <c r="C90" s="16" t="s">
        <v>119</v>
      </c>
      <c r="D90" s="16" t="s">
        <v>139</v>
      </c>
      <c r="E90" s="17">
        <v>0</v>
      </c>
      <c r="F90" s="18"/>
      <c r="G90" s="18"/>
      <c r="H90" s="13">
        <f t="shared" si="4"/>
        <v>0</v>
      </c>
      <c r="I90" s="18"/>
      <c r="J90" s="18"/>
      <c r="K90" s="18">
        <f t="shared" si="0"/>
        <v>0</v>
      </c>
      <c r="L90" s="18">
        <f t="shared" si="5"/>
        <v>0</v>
      </c>
      <c r="M90" s="26">
        <f t="shared" si="1"/>
        <v>0</v>
      </c>
      <c r="N90" s="17"/>
      <c r="O90" s="17"/>
      <c r="P90" s="17">
        <f t="shared" si="2"/>
        <v>0</v>
      </c>
      <c r="Q90" s="17"/>
      <c r="R90" s="13">
        <f t="shared" si="3"/>
        <v>0</v>
      </c>
      <c r="S90" s="1"/>
      <c r="T90" s="1"/>
      <c r="U90" s="1"/>
      <c r="V90" s="1"/>
      <c r="W90" s="1"/>
      <c r="X90" s="1"/>
    </row>
    <row r="91" spans="1:24" ht="24.95" hidden="1" x14ac:dyDescent="0.25">
      <c r="A91" s="16" t="s">
        <v>140</v>
      </c>
      <c r="B91" s="16" t="s">
        <v>16</v>
      </c>
      <c r="C91" s="16" t="s">
        <v>119</v>
      </c>
      <c r="D91" s="16" t="s">
        <v>141</v>
      </c>
      <c r="E91" s="17">
        <v>0</v>
      </c>
      <c r="F91" s="18"/>
      <c r="G91" s="18"/>
      <c r="H91" s="13">
        <f t="shared" si="4"/>
        <v>0</v>
      </c>
      <c r="I91" s="18"/>
      <c r="J91" s="18"/>
      <c r="K91" s="18">
        <f t="shared" si="0"/>
        <v>0</v>
      </c>
      <c r="L91" s="18">
        <f t="shared" si="5"/>
        <v>0</v>
      </c>
      <c r="M91" s="26">
        <f t="shared" si="1"/>
        <v>0</v>
      </c>
      <c r="N91" s="17"/>
      <c r="O91" s="17"/>
      <c r="P91" s="17">
        <f t="shared" si="2"/>
        <v>0</v>
      </c>
      <c r="Q91" s="17"/>
      <c r="R91" s="13">
        <f t="shared" si="3"/>
        <v>0</v>
      </c>
      <c r="S91" s="1"/>
      <c r="T91" s="1"/>
      <c r="U91" s="1"/>
      <c r="V91" s="1"/>
      <c r="W91" s="1"/>
      <c r="X91" s="1"/>
    </row>
    <row r="92" spans="1:24" s="24" customFormat="1" ht="24.95" hidden="1" x14ac:dyDescent="0.25">
      <c r="A92" s="20" t="s">
        <v>142</v>
      </c>
      <c r="B92" s="20" t="s">
        <v>16</v>
      </c>
      <c r="C92" s="20" t="s">
        <v>119</v>
      </c>
      <c r="D92" s="20" t="s">
        <v>143</v>
      </c>
      <c r="E92" s="21">
        <v>0</v>
      </c>
      <c r="F92" s="22"/>
      <c r="G92" s="22"/>
      <c r="H92" s="13">
        <f t="shared" si="4"/>
        <v>0</v>
      </c>
      <c r="I92" s="22"/>
      <c r="J92" s="22"/>
      <c r="K92" s="18">
        <f t="shared" si="0"/>
        <v>0</v>
      </c>
      <c r="L92" s="18">
        <f t="shared" si="5"/>
        <v>0</v>
      </c>
      <c r="M92" s="26"/>
      <c r="N92" s="21"/>
      <c r="O92" s="21"/>
      <c r="P92" s="17">
        <f t="shared" si="2"/>
        <v>0</v>
      </c>
      <c r="Q92" s="21"/>
      <c r="R92" s="13">
        <f t="shared" si="3"/>
        <v>0</v>
      </c>
    </row>
    <row r="93" spans="1:24" s="24" customFormat="1" hidden="1" x14ac:dyDescent="0.25">
      <c r="A93" s="20" t="s">
        <v>144</v>
      </c>
      <c r="B93" s="20" t="s">
        <v>145</v>
      </c>
      <c r="C93" s="20" t="s">
        <v>16</v>
      </c>
      <c r="D93" s="20" t="s">
        <v>16</v>
      </c>
      <c r="E93" s="21">
        <v>0</v>
      </c>
      <c r="F93" s="22"/>
      <c r="G93" s="22"/>
      <c r="H93" s="13">
        <f t="shared" si="4"/>
        <v>0</v>
      </c>
      <c r="I93" s="22"/>
      <c r="J93" s="22"/>
      <c r="K93" s="18">
        <f t="shared" si="0"/>
        <v>0</v>
      </c>
      <c r="L93" s="18">
        <f t="shared" si="5"/>
        <v>0</v>
      </c>
      <c r="M93" s="26">
        <f t="shared" si="1"/>
        <v>0</v>
      </c>
      <c r="N93" s="21"/>
      <c r="O93" s="21"/>
      <c r="P93" s="17">
        <f t="shared" si="2"/>
        <v>0</v>
      </c>
      <c r="Q93" s="21"/>
      <c r="R93" s="13">
        <f t="shared" si="3"/>
        <v>0</v>
      </c>
    </row>
    <row r="94" spans="1:24" s="24" customFormat="1" ht="24.95" hidden="1" x14ac:dyDescent="0.25">
      <c r="A94" s="20" t="s">
        <v>146</v>
      </c>
      <c r="B94" s="20" t="s">
        <v>147</v>
      </c>
      <c r="C94" s="20" t="s">
        <v>16</v>
      </c>
      <c r="D94" s="20" t="s">
        <v>16</v>
      </c>
      <c r="E94" s="21">
        <v>0</v>
      </c>
      <c r="F94" s="22"/>
      <c r="G94" s="22"/>
      <c r="H94" s="13">
        <f t="shared" si="4"/>
        <v>0</v>
      </c>
      <c r="I94" s="22"/>
      <c r="J94" s="22"/>
      <c r="K94" s="18">
        <f t="shared" si="0"/>
        <v>0</v>
      </c>
      <c r="L94" s="18">
        <f t="shared" si="5"/>
        <v>0</v>
      </c>
      <c r="M94" s="26">
        <f t="shared" si="1"/>
        <v>0</v>
      </c>
      <c r="N94" s="21"/>
      <c r="O94" s="21"/>
      <c r="P94" s="17">
        <f t="shared" si="2"/>
        <v>0</v>
      </c>
      <c r="Q94" s="21"/>
      <c r="R94" s="13">
        <f t="shared" si="3"/>
        <v>0</v>
      </c>
    </row>
    <row r="95" spans="1:24" s="24" customFormat="1" ht="24.95" hidden="1" x14ac:dyDescent="0.25">
      <c r="A95" s="63" t="s">
        <v>148</v>
      </c>
      <c r="B95" s="20" t="s">
        <v>149</v>
      </c>
      <c r="C95" s="63" t="s">
        <v>16</v>
      </c>
      <c r="D95" s="63" t="s">
        <v>16</v>
      </c>
      <c r="E95" s="21" t="e">
        <f>E96+E110+E138+#REF!</f>
        <v>#REF!</v>
      </c>
      <c r="F95" s="22"/>
      <c r="G95" s="22"/>
      <c r="H95" s="13" t="e">
        <f t="shared" si="4"/>
        <v>#REF!</v>
      </c>
      <c r="I95" s="22"/>
      <c r="J95" s="22"/>
      <c r="K95" s="18">
        <f t="shared" si="0"/>
        <v>0</v>
      </c>
      <c r="L95" s="18" t="e">
        <f t="shared" si="5"/>
        <v>#REF!</v>
      </c>
      <c r="M95" s="26" t="e">
        <f t="shared" si="1"/>
        <v>#REF!</v>
      </c>
      <c r="N95" s="21"/>
      <c r="O95" s="21"/>
      <c r="P95" s="17" t="e">
        <f t="shared" si="2"/>
        <v>#REF!</v>
      </c>
      <c r="Q95" s="21"/>
      <c r="R95" s="13" t="e">
        <f t="shared" si="3"/>
        <v>#REF!</v>
      </c>
    </row>
    <row r="96" spans="1:24" s="24" customFormat="1" ht="49.85" x14ac:dyDescent="0.25">
      <c r="A96" s="20" t="s">
        <v>150</v>
      </c>
      <c r="B96" s="55" t="s">
        <v>86</v>
      </c>
      <c r="C96" s="20" t="s">
        <v>151</v>
      </c>
      <c r="D96" s="20" t="s">
        <v>16</v>
      </c>
      <c r="E96" s="56">
        <f>E97+E98+E99+E100+E102+E103+E106+E107+E108+E109</f>
        <v>0</v>
      </c>
      <c r="F96" s="22"/>
      <c r="G96" s="22"/>
      <c r="H96" s="13">
        <f t="shared" si="4"/>
        <v>0</v>
      </c>
      <c r="I96" s="22"/>
      <c r="J96" s="22"/>
      <c r="K96" s="18">
        <f t="shared" si="0"/>
        <v>0</v>
      </c>
      <c r="L96" s="18">
        <f t="shared" si="5"/>
        <v>0</v>
      </c>
      <c r="M96" s="25">
        <f>M97+M98+M99+M100+M102+M103+M104+M105+M106+M107+M108+M109</f>
        <v>130000</v>
      </c>
      <c r="N96" s="21">
        <f t="shared" ref="N96:V96" si="15">N97+N98+N99+N100+N102+N103+N104+N105+N106+N107+N108+N109</f>
        <v>80000</v>
      </c>
      <c r="O96" s="21">
        <f t="shared" si="15"/>
        <v>0</v>
      </c>
      <c r="P96" s="17">
        <f t="shared" si="2"/>
        <v>50000</v>
      </c>
      <c r="Q96" s="21">
        <f t="shared" si="15"/>
        <v>-50000</v>
      </c>
      <c r="R96" s="25">
        <f t="shared" si="15"/>
        <v>80000</v>
      </c>
      <c r="S96" s="21">
        <f t="shared" si="15"/>
        <v>80000</v>
      </c>
      <c r="T96" s="21">
        <f t="shared" si="15"/>
        <v>0</v>
      </c>
      <c r="U96" s="21">
        <f t="shared" si="15"/>
        <v>0</v>
      </c>
      <c r="V96" s="64">
        <f t="shared" si="15"/>
        <v>0</v>
      </c>
      <c r="W96" s="21"/>
      <c r="X96" s="52"/>
    </row>
    <row r="97" spans="1:25" ht="14.55" hidden="1" x14ac:dyDescent="0.25">
      <c r="A97" s="16" t="s">
        <v>152</v>
      </c>
      <c r="B97" s="16" t="s">
        <v>16</v>
      </c>
      <c r="C97" s="16" t="s">
        <v>151</v>
      </c>
      <c r="D97" s="16" t="s">
        <v>68</v>
      </c>
      <c r="E97" s="17">
        <v>0</v>
      </c>
      <c r="F97" s="18"/>
      <c r="G97" s="18"/>
      <c r="H97" s="13">
        <f t="shared" si="4"/>
        <v>0</v>
      </c>
      <c r="I97" s="18"/>
      <c r="J97" s="18"/>
      <c r="K97" s="18">
        <f t="shared" si="0"/>
        <v>0</v>
      </c>
      <c r="L97" s="18">
        <f t="shared" si="5"/>
        <v>0</v>
      </c>
      <c r="M97" s="26">
        <f t="shared" si="1"/>
        <v>0</v>
      </c>
      <c r="N97" s="17"/>
      <c r="O97" s="17"/>
      <c r="P97" s="17">
        <f t="shared" ref="P97:P161" si="16">M97-(N97+O97)</f>
        <v>0</v>
      </c>
      <c r="Q97" s="17"/>
      <c r="R97" s="13">
        <f t="shared" ref="R97:R161" si="17">M97+Q97</f>
        <v>0</v>
      </c>
      <c r="S97" s="1"/>
      <c r="T97" s="1"/>
      <c r="U97" s="1"/>
      <c r="V97" s="1"/>
      <c r="W97" s="1"/>
      <c r="X97" s="1"/>
    </row>
    <row r="98" spans="1:25" ht="14.55" hidden="1" x14ac:dyDescent="0.25">
      <c r="A98" s="16" t="s">
        <v>153</v>
      </c>
      <c r="B98" s="16" t="s">
        <v>16</v>
      </c>
      <c r="C98" s="16" t="s">
        <v>151</v>
      </c>
      <c r="D98" s="16" t="s">
        <v>154</v>
      </c>
      <c r="E98" s="17">
        <v>0</v>
      </c>
      <c r="F98" s="18"/>
      <c r="G98" s="18"/>
      <c r="H98" s="13">
        <f t="shared" si="4"/>
        <v>0</v>
      </c>
      <c r="I98" s="18"/>
      <c r="J98" s="18"/>
      <c r="K98" s="18">
        <f t="shared" ref="K98:K162" si="18">I98+J98</f>
        <v>0</v>
      </c>
      <c r="L98" s="18">
        <f t="shared" ref="L98:L162" si="19">K98-H98</f>
        <v>0</v>
      </c>
      <c r="M98" s="26">
        <f t="shared" ref="M98:M162" si="20">H98+L98</f>
        <v>0</v>
      </c>
      <c r="N98" s="17"/>
      <c r="O98" s="17"/>
      <c r="P98" s="17">
        <f t="shared" si="16"/>
        <v>0</v>
      </c>
      <c r="Q98" s="17"/>
      <c r="R98" s="13">
        <f t="shared" si="17"/>
        <v>0</v>
      </c>
      <c r="S98" s="1"/>
      <c r="T98" s="1"/>
      <c r="U98" s="1"/>
      <c r="V98" s="1"/>
      <c r="W98" s="1"/>
      <c r="X98" s="1"/>
    </row>
    <row r="99" spans="1:25" ht="14.55" hidden="1" x14ac:dyDescent="0.25">
      <c r="A99" s="16" t="s">
        <v>75</v>
      </c>
      <c r="B99" s="16" t="s">
        <v>16</v>
      </c>
      <c r="C99" s="16" t="s">
        <v>151</v>
      </c>
      <c r="D99" s="16" t="s">
        <v>76</v>
      </c>
      <c r="E99" s="17">
        <v>0</v>
      </c>
      <c r="F99" s="18"/>
      <c r="G99" s="18"/>
      <c r="H99" s="13">
        <f t="shared" ref="H99:H163" si="21">E99+G99</f>
        <v>0</v>
      </c>
      <c r="I99" s="18"/>
      <c r="J99" s="18"/>
      <c r="K99" s="18">
        <f t="shared" si="18"/>
        <v>0</v>
      </c>
      <c r="L99" s="18">
        <f t="shared" si="19"/>
        <v>0</v>
      </c>
      <c r="M99" s="26">
        <f t="shared" si="20"/>
        <v>0</v>
      </c>
      <c r="N99" s="17"/>
      <c r="O99" s="17"/>
      <c r="P99" s="17">
        <f t="shared" si="16"/>
        <v>0</v>
      </c>
      <c r="Q99" s="17"/>
      <c r="R99" s="13">
        <f t="shared" si="17"/>
        <v>0</v>
      </c>
      <c r="S99" s="1"/>
      <c r="T99" s="1"/>
      <c r="U99" s="1"/>
      <c r="V99" s="1"/>
      <c r="W99" s="1"/>
      <c r="X99" s="1"/>
    </row>
    <row r="100" spans="1:25" ht="14.55" hidden="1" x14ac:dyDescent="0.25">
      <c r="A100" s="54" t="s">
        <v>60</v>
      </c>
      <c r="B100" s="16" t="s">
        <v>16</v>
      </c>
      <c r="C100" s="54" t="s">
        <v>151</v>
      </c>
      <c r="D100" s="54" t="s">
        <v>62</v>
      </c>
      <c r="E100" s="17">
        <v>0</v>
      </c>
      <c r="F100" s="18"/>
      <c r="G100" s="18"/>
      <c r="H100" s="13">
        <f t="shared" si="21"/>
        <v>0</v>
      </c>
      <c r="I100" s="18"/>
      <c r="J100" s="18"/>
      <c r="K100" s="18">
        <f t="shared" si="18"/>
        <v>0</v>
      </c>
      <c r="L100" s="18">
        <f t="shared" si="19"/>
        <v>0</v>
      </c>
      <c r="M100" s="26">
        <f t="shared" si="20"/>
        <v>0</v>
      </c>
      <c r="N100" s="17"/>
      <c r="O100" s="17"/>
      <c r="P100" s="17">
        <f t="shared" si="16"/>
        <v>0</v>
      </c>
      <c r="Q100" s="17"/>
      <c r="R100" s="13">
        <f t="shared" si="17"/>
        <v>0</v>
      </c>
      <c r="S100" s="1"/>
      <c r="T100" s="1"/>
      <c r="U100" s="1"/>
      <c r="V100" s="1"/>
      <c r="W100" s="1"/>
      <c r="X100" s="1"/>
    </row>
    <row r="101" spans="1:25" ht="14.55" x14ac:dyDescent="0.25">
      <c r="A101" s="16" t="s">
        <v>60</v>
      </c>
      <c r="B101" s="58"/>
      <c r="C101" s="16" t="s">
        <v>151</v>
      </c>
      <c r="D101" s="28">
        <v>226</v>
      </c>
      <c r="E101" s="65"/>
      <c r="F101" s="18"/>
      <c r="G101" s="18"/>
      <c r="H101" s="13"/>
      <c r="I101" s="18"/>
      <c r="J101" s="18"/>
      <c r="K101" s="18"/>
      <c r="L101" s="18"/>
      <c r="M101" s="26"/>
      <c r="N101" s="17"/>
      <c r="O101" s="17"/>
      <c r="P101" s="17"/>
      <c r="Q101" s="17"/>
      <c r="R101" s="13"/>
      <c r="S101" s="1"/>
      <c r="T101" s="1"/>
      <c r="U101" s="1"/>
      <c r="V101" s="1"/>
      <c r="W101" s="33"/>
      <c r="X101" s="3">
        <f>X2-W30</f>
        <v>0</v>
      </c>
      <c r="Y101" s="27">
        <f>X2-X30</f>
        <v>288462.82999999821</v>
      </c>
    </row>
    <row r="102" spans="1:25" ht="14.55" x14ac:dyDescent="0.25">
      <c r="A102" s="16" t="s">
        <v>155</v>
      </c>
      <c r="B102" s="58" t="s">
        <v>16</v>
      </c>
      <c r="C102" s="16" t="s">
        <v>151</v>
      </c>
      <c r="D102" s="16" t="s">
        <v>156</v>
      </c>
      <c r="E102" s="65">
        <v>0</v>
      </c>
      <c r="F102" s="18"/>
      <c r="G102" s="18"/>
      <c r="H102" s="13">
        <f t="shared" si="21"/>
        <v>0</v>
      </c>
      <c r="I102" s="18"/>
      <c r="J102" s="18"/>
      <c r="K102" s="18">
        <f t="shared" si="18"/>
        <v>0</v>
      </c>
      <c r="L102" s="18">
        <f t="shared" si="19"/>
        <v>0</v>
      </c>
      <c r="M102" s="26">
        <v>130000</v>
      </c>
      <c r="N102" s="17">
        <v>80000</v>
      </c>
      <c r="O102" s="17"/>
      <c r="P102" s="17">
        <f t="shared" si="16"/>
        <v>50000</v>
      </c>
      <c r="Q102" s="17">
        <v>-50000</v>
      </c>
      <c r="R102" s="13">
        <f>M102+Q102</f>
        <v>80000</v>
      </c>
      <c r="S102" s="18">
        <v>80000</v>
      </c>
      <c r="T102" s="18"/>
      <c r="U102" s="18">
        <f>R102-(S102+T102)</f>
        <v>0</v>
      </c>
      <c r="V102" s="66"/>
      <c r="W102" s="17"/>
    </row>
    <row r="103" spans="1:25" ht="14.55" hidden="1" x14ac:dyDescent="0.25">
      <c r="A103" s="16" t="s">
        <v>157</v>
      </c>
      <c r="B103" s="16" t="s">
        <v>16</v>
      </c>
      <c r="C103" s="16" t="s">
        <v>151</v>
      </c>
      <c r="D103" s="16" t="s">
        <v>158</v>
      </c>
      <c r="E103" s="17">
        <v>0</v>
      </c>
      <c r="F103" s="18"/>
      <c r="G103" s="18"/>
      <c r="H103" s="13">
        <f t="shared" si="21"/>
        <v>0</v>
      </c>
      <c r="I103" s="18"/>
      <c r="J103" s="18"/>
      <c r="K103" s="18">
        <f t="shared" si="18"/>
        <v>0</v>
      </c>
      <c r="L103" s="18">
        <f t="shared" si="19"/>
        <v>0</v>
      </c>
      <c r="M103" s="26">
        <f t="shared" si="20"/>
        <v>0</v>
      </c>
      <c r="N103" s="17"/>
      <c r="O103" s="17"/>
      <c r="P103" s="17">
        <f t="shared" si="16"/>
        <v>0</v>
      </c>
      <c r="Q103" s="17"/>
      <c r="R103" s="13">
        <f t="shared" si="17"/>
        <v>0</v>
      </c>
      <c r="S103" s="1"/>
      <c r="T103" s="1"/>
      <c r="U103" s="1"/>
      <c r="V103" s="1"/>
      <c r="W103" s="1"/>
      <c r="X103" s="1"/>
    </row>
    <row r="104" spans="1:25" ht="14.55" hidden="1" x14ac:dyDescent="0.25">
      <c r="A104" s="16" t="s">
        <v>159</v>
      </c>
      <c r="B104" s="16" t="s">
        <v>16</v>
      </c>
      <c r="C104" s="16" t="s">
        <v>151</v>
      </c>
      <c r="D104" s="16" t="s">
        <v>158</v>
      </c>
      <c r="E104" s="17">
        <v>0</v>
      </c>
      <c r="F104" s="18"/>
      <c r="G104" s="18"/>
      <c r="H104" s="13">
        <f t="shared" si="21"/>
        <v>0</v>
      </c>
      <c r="I104" s="18"/>
      <c r="J104" s="18"/>
      <c r="K104" s="18">
        <f t="shared" si="18"/>
        <v>0</v>
      </c>
      <c r="L104" s="18">
        <f t="shared" si="19"/>
        <v>0</v>
      </c>
      <c r="M104" s="26">
        <f t="shared" si="20"/>
        <v>0</v>
      </c>
      <c r="N104" s="17"/>
      <c r="O104" s="17"/>
      <c r="P104" s="17">
        <f t="shared" si="16"/>
        <v>0</v>
      </c>
      <c r="Q104" s="17"/>
      <c r="R104" s="13">
        <f t="shared" si="17"/>
        <v>0</v>
      </c>
      <c r="S104" s="1"/>
      <c r="T104" s="1"/>
      <c r="U104" s="1"/>
      <c r="V104" s="1"/>
      <c r="W104" s="1"/>
      <c r="X104" s="1"/>
    </row>
    <row r="105" spans="1:25" ht="14.55" hidden="1" x14ac:dyDescent="0.25">
      <c r="A105" s="16" t="s">
        <v>160</v>
      </c>
      <c r="B105" s="16" t="s">
        <v>16</v>
      </c>
      <c r="C105" s="16" t="s">
        <v>151</v>
      </c>
      <c r="D105" s="16" t="s">
        <v>158</v>
      </c>
      <c r="E105" s="17">
        <v>0</v>
      </c>
      <c r="F105" s="18"/>
      <c r="G105" s="18"/>
      <c r="H105" s="13">
        <f t="shared" si="21"/>
        <v>0</v>
      </c>
      <c r="I105" s="18"/>
      <c r="J105" s="18"/>
      <c r="K105" s="18">
        <f t="shared" si="18"/>
        <v>0</v>
      </c>
      <c r="L105" s="18">
        <f t="shared" si="19"/>
        <v>0</v>
      </c>
      <c r="M105" s="26">
        <f t="shared" si="20"/>
        <v>0</v>
      </c>
      <c r="N105" s="17"/>
      <c r="O105" s="17"/>
      <c r="P105" s="17">
        <f t="shared" si="16"/>
        <v>0</v>
      </c>
      <c r="Q105" s="17"/>
      <c r="R105" s="13">
        <f t="shared" si="17"/>
        <v>0</v>
      </c>
      <c r="S105" s="1"/>
      <c r="T105" s="1"/>
      <c r="U105" s="1"/>
      <c r="V105" s="1"/>
      <c r="W105" s="1"/>
      <c r="X105" s="1"/>
    </row>
    <row r="106" spans="1:25" ht="14.55" hidden="1" x14ac:dyDescent="0.25">
      <c r="A106" s="16" t="s">
        <v>161</v>
      </c>
      <c r="B106" s="16" t="s">
        <v>16</v>
      </c>
      <c r="C106" s="16" t="s">
        <v>151</v>
      </c>
      <c r="D106" s="16" t="s">
        <v>162</v>
      </c>
      <c r="E106" s="17">
        <v>0</v>
      </c>
      <c r="F106" s="18"/>
      <c r="G106" s="18"/>
      <c r="H106" s="13">
        <f t="shared" si="21"/>
        <v>0</v>
      </c>
      <c r="I106" s="18"/>
      <c r="J106" s="18"/>
      <c r="K106" s="18">
        <f t="shared" si="18"/>
        <v>0</v>
      </c>
      <c r="L106" s="18">
        <f t="shared" si="19"/>
        <v>0</v>
      </c>
      <c r="M106" s="26">
        <f t="shared" si="20"/>
        <v>0</v>
      </c>
      <c r="N106" s="17"/>
      <c r="O106" s="17"/>
      <c r="P106" s="17">
        <f t="shared" si="16"/>
        <v>0</v>
      </c>
      <c r="Q106" s="17"/>
      <c r="R106" s="13">
        <f t="shared" si="17"/>
        <v>0</v>
      </c>
      <c r="S106" s="1"/>
      <c r="T106" s="1"/>
      <c r="U106" s="1"/>
      <c r="V106" s="1"/>
      <c r="W106" s="1"/>
      <c r="X106" s="1"/>
    </row>
    <row r="107" spans="1:25" ht="24.95" hidden="1" x14ac:dyDescent="0.25">
      <c r="A107" s="16" t="s">
        <v>163</v>
      </c>
      <c r="B107" s="16" t="s">
        <v>16</v>
      </c>
      <c r="C107" s="16" t="s">
        <v>151</v>
      </c>
      <c r="D107" s="16" t="s">
        <v>164</v>
      </c>
      <c r="E107" s="17">
        <v>0</v>
      </c>
      <c r="F107" s="18"/>
      <c r="G107" s="18"/>
      <c r="H107" s="13">
        <f t="shared" si="21"/>
        <v>0</v>
      </c>
      <c r="I107" s="18"/>
      <c r="J107" s="18"/>
      <c r="K107" s="18">
        <f t="shared" si="18"/>
        <v>0</v>
      </c>
      <c r="L107" s="18">
        <f t="shared" si="19"/>
        <v>0</v>
      </c>
      <c r="M107" s="26">
        <f t="shared" si="20"/>
        <v>0</v>
      </c>
      <c r="N107" s="17"/>
      <c r="O107" s="17"/>
      <c r="P107" s="17">
        <f t="shared" si="16"/>
        <v>0</v>
      </c>
      <c r="Q107" s="17"/>
      <c r="R107" s="13">
        <f t="shared" si="17"/>
        <v>0</v>
      </c>
      <c r="S107" s="1"/>
      <c r="T107" s="1"/>
      <c r="U107" s="1"/>
      <c r="V107" s="1"/>
      <c r="W107" s="1"/>
      <c r="X107" s="1"/>
    </row>
    <row r="108" spans="1:25" ht="49.85" hidden="1" x14ac:dyDescent="0.25">
      <c r="A108" s="16" t="s">
        <v>165</v>
      </c>
      <c r="B108" s="16" t="s">
        <v>16</v>
      </c>
      <c r="C108" s="16" t="s">
        <v>151</v>
      </c>
      <c r="D108" s="16" t="s">
        <v>166</v>
      </c>
      <c r="E108" s="17">
        <v>0</v>
      </c>
      <c r="F108" s="18"/>
      <c r="G108" s="18"/>
      <c r="H108" s="13">
        <f t="shared" si="21"/>
        <v>0</v>
      </c>
      <c r="I108" s="18"/>
      <c r="J108" s="18"/>
      <c r="K108" s="18">
        <f t="shared" si="18"/>
        <v>0</v>
      </c>
      <c r="L108" s="18">
        <f t="shared" si="19"/>
        <v>0</v>
      </c>
      <c r="M108" s="26">
        <f t="shared" si="20"/>
        <v>0</v>
      </c>
      <c r="N108" s="17"/>
      <c r="O108" s="17"/>
      <c r="P108" s="17">
        <f t="shared" si="16"/>
        <v>0</v>
      </c>
      <c r="Q108" s="17"/>
      <c r="R108" s="13">
        <f t="shared" si="17"/>
        <v>0</v>
      </c>
      <c r="S108" s="1"/>
      <c r="T108" s="1"/>
      <c r="U108" s="1"/>
      <c r="V108" s="1"/>
      <c r="W108" s="1"/>
      <c r="X108" s="1"/>
    </row>
    <row r="109" spans="1:25" ht="37.4" hidden="1" x14ac:dyDescent="0.25">
      <c r="A109" s="54" t="s">
        <v>167</v>
      </c>
      <c r="B109" s="16" t="s">
        <v>16</v>
      </c>
      <c r="C109" s="54" t="s">
        <v>151</v>
      </c>
      <c r="D109" s="54" t="s">
        <v>168</v>
      </c>
      <c r="E109" s="17">
        <v>0</v>
      </c>
      <c r="F109" s="18"/>
      <c r="G109" s="18"/>
      <c r="H109" s="13">
        <f t="shared" si="21"/>
        <v>0</v>
      </c>
      <c r="I109" s="18"/>
      <c r="J109" s="18"/>
      <c r="K109" s="18">
        <f t="shared" si="18"/>
        <v>0</v>
      </c>
      <c r="L109" s="18">
        <f t="shared" si="19"/>
        <v>0</v>
      </c>
      <c r="M109" s="26">
        <f t="shared" si="20"/>
        <v>0</v>
      </c>
      <c r="N109" s="17"/>
      <c r="O109" s="17"/>
      <c r="P109" s="17">
        <f t="shared" si="16"/>
        <v>0</v>
      </c>
      <c r="Q109" s="17"/>
      <c r="R109" s="13">
        <f t="shared" si="17"/>
        <v>0</v>
      </c>
      <c r="S109" s="1"/>
      <c r="T109" s="1"/>
      <c r="U109" s="1"/>
      <c r="V109" s="1"/>
      <c r="W109" s="1"/>
      <c r="X109" s="1"/>
    </row>
    <row r="110" spans="1:25" s="24" customFormat="1" x14ac:dyDescent="0.25">
      <c r="A110" s="20" t="s">
        <v>169</v>
      </c>
      <c r="B110" s="55" t="s">
        <v>88</v>
      </c>
      <c r="C110" s="20" t="s">
        <v>170</v>
      </c>
      <c r="D110" s="20" t="s">
        <v>16</v>
      </c>
      <c r="E110" s="56">
        <f>E112+E113+E114+E115+E116+E117+E118+E119+E121+E125</f>
        <v>24609548.920000002</v>
      </c>
      <c r="F110" s="21">
        <f t="shared" ref="F110:L110" si="22">F112+F113+F114+F115+F116+F117+F118+F119+F121+F125</f>
        <v>19804110.09</v>
      </c>
      <c r="G110" s="21">
        <f t="shared" si="22"/>
        <v>2630000</v>
      </c>
      <c r="H110" s="25">
        <f t="shared" si="22"/>
        <v>27239548.920000002</v>
      </c>
      <c r="I110" s="21">
        <f t="shared" si="22"/>
        <v>26606386.850000001</v>
      </c>
      <c r="J110" s="21">
        <f t="shared" si="22"/>
        <v>456030.28</v>
      </c>
      <c r="K110" s="21">
        <f t="shared" si="22"/>
        <v>27062417.130000003</v>
      </c>
      <c r="L110" s="21">
        <f t="shared" si="22"/>
        <v>1682000.0000000009</v>
      </c>
      <c r="M110" s="25">
        <f>M112+M113+M114+M115+M116+M117+M118+M119+M120+M121+M125+M135+M136</f>
        <v>28921548.920000002</v>
      </c>
      <c r="N110" s="21">
        <f t="shared" ref="N110:V110" si="23">N112+N113+N114+N115+N116+N117+N118+N119+N120+N121+N125+N135+N136</f>
        <v>28541850.490000002</v>
      </c>
      <c r="O110" s="21">
        <f t="shared" si="23"/>
        <v>349393.6</v>
      </c>
      <c r="P110" s="17">
        <f t="shared" si="16"/>
        <v>30304.829999998212</v>
      </c>
      <c r="Q110" s="21">
        <f t="shared" si="23"/>
        <v>9005.2999999999884</v>
      </c>
      <c r="R110" s="25">
        <f t="shared" si="23"/>
        <v>28930554.219999999</v>
      </c>
      <c r="S110" s="21">
        <f t="shared" si="23"/>
        <v>29088083.160000004</v>
      </c>
      <c r="T110" s="21">
        <f t="shared" si="23"/>
        <v>5000</v>
      </c>
      <c r="U110" s="21">
        <f t="shared" si="23"/>
        <v>-162528.94000000032</v>
      </c>
      <c r="V110" s="64">
        <f t="shared" si="23"/>
        <v>174585.63</v>
      </c>
      <c r="W110" s="21"/>
      <c r="X110" s="52"/>
    </row>
    <row r="111" spans="1:25" s="24" customFormat="1" ht="24.95" x14ac:dyDescent="0.25">
      <c r="A111" s="16" t="s">
        <v>171</v>
      </c>
      <c r="B111" s="16"/>
      <c r="C111" s="28">
        <v>244</v>
      </c>
      <c r="D111" s="28">
        <v>214</v>
      </c>
      <c r="E111" s="56"/>
      <c r="F111" s="21"/>
      <c r="G111" s="21"/>
      <c r="H111" s="25"/>
      <c r="I111" s="21"/>
      <c r="J111" s="21"/>
      <c r="K111" s="21"/>
      <c r="L111" s="21"/>
      <c r="M111" s="25"/>
      <c r="N111" s="21"/>
      <c r="O111" s="21"/>
      <c r="P111" s="17"/>
      <c r="Q111" s="21"/>
      <c r="R111" s="25"/>
      <c r="S111" s="21"/>
      <c r="T111" s="21"/>
      <c r="U111" s="21"/>
      <c r="V111" s="64"/>
      <c r="W111" s="21">
        <v>35000</v>
      </c>
      <c r="X111" s="52"/>
    </row>
    <row r="112" spans="1:25" ht="14.55" x14ac:dyDescent="0.25">
      <c r="A112" s="16" t="s">
        <v>172</v>
      </c>
      <c r="B112" s="16" t="s">
        <v>16</v>
      </c>
      <c r="C112" s="16" t="s">
        <v>170</v>
      </c>
      <c r="D112" s="16" t="s">
        <v>173</v>
      </c>
      <c r="E112" s="17">
        <v>121208</v>
      </c>
      <c r="F112" s="18">
        <v>144218.54999999999</v>
      </c>
      <c r="G112" s="18">
        <v>23010.55</v>
      </c>
      <c r="H112" s="13">
        <f t="shared" si="21"/>
        <v>144218.54999999999</v>
      </c>
      <c r="I112" s="18">
        <v>144218.54999999999</v>
      </c>
      <c r="J112" s="18"/>
      <c r="K112" s="18">
        <f t="shared" si="18"/>
        <v>144218.54999999999</v>
      </c>
      <c r="L112" s="18">
        <f t="shared" si="19"/>
        <v>0</v>
      </c>
      <c r="M112" s="26">
        <f t="shared" si="20"/>
        <v>144218.54999999999</v>
      </c>
      <c r="N112" s="17">
        <v>160508.54999999999</v>
      </c>
      <c r="O112" s="17"/>
      <c r="P112" s="17">
        <f t="shared" si="16"/>
        <v>-16290</v>
      </c>
      <c r="Q112" s="17">
        <v>16290</v>
      </c>
      <c r="R112" s="13">
        <f t="shared" si="17"/>
        <v>160508.54999999999</v>
      </c>
      <c r="S112" s="18">
        <v>160508.54999999999</v>
      </c>
      <c r="T112" s="18"/>
      <c r="U112" s="18">
        <f t="shared" ref="U112:U119" si="24">R112-(S112+T112)</f>
        <v>0</v>
      </c>
      <c r="V112" s="18"/>
      <c r="W112" s="17">
        <v>85000</v>
      </c>
    </row>
    <row r="113" spans="1:24" ht="14.55" x14ac:dyDescent="0.25">
      <c r="A113" s="16" t="s">
        <v>152</v>
      </c>
      <c r="B113" s="16" t="s">
        <v>16</v>
      </c>
      <c r="C113" s="16" t="s">
        <v>170</v>
      </c>
      <c r="D113" s="16" t="s">
        <v>68</v>
      </c>
      <c r="E113" s="17">
        <v>40000</v>
      </c>
      <c r="F113" s="18">
        <v>24618</v>
      </c>
      <c r="G113" s="18">
        <v>0</v>
      </c>
      <c r="H113" s="13">
        <f t="shared" si="21"/>
        <v>40000</v>
      </c>
      <c r="I113" s="18">
        <v>88937</v>
      </c>
      <c r="J113" s="18"/>
      <c r="K113" s="18">
        <f t="shared" si="18"/>
        <v>88937</v>
      </c>
      <c r="L113" s="18">
        <f t="shared" si="19"/>
        <v>48937</v>
      </c>
      <c r="M113" s="26">
        <f t="shared" si="20"/>
        <v>88937</v>
      </c>
      <c r="N113" s="17">
        <v>109200.3</v>
      </c>
      <c r="O113" s="17">
        <f>1000+4000+5000</f>
        <v>10000</v>
      </c>
      <c r="P113" s="17">
        <f t="shared" si="16"/>
        <v>-30263.300000000003</v>
      </c>
      <c r="Q113" s="17">
        <v>30263.3</v>
      </c>
      <c r="R113" s="13">
        <f t="shared" si="17"/>
        <v>119200.3</v>
      </c>
      <c r="S113" s="18">
        <v>129964.3</v>
      </c>
      <c r="T113" s="18"/>
      <c r="U113" s="18">
        <f t="shared" si="24"/>
        <v>-10764</v>
      </c>
      <c r="V113" s="18">
        <v>10764</v>
      </c>
      <c r="W113" s="17">
        <v>150000</v>
      </c>
    </row>
    <row r="114" spans="1:24" ht="14.55" x14ac:dyDescent="0.25">
      <c r="A114" s="16" t="s">
        <v>174</v>
      </c>
      <c r="B114" s="16" t="s">
        <v>16</v>
      </c>
      <c r="C114" s="16" t="s">
        <v>170</v>
      </c>
      <c r="D114" s="16" t="s">
        <v>175</v>
      </c>
      <c r="E114" s="17">
        <v>826898</v>
      </c>
      <c r="F114" s="18">
        <v>826823.91</v>
      </c>
      <c r="G114" s="18">
        <v>0</v>
      </c>
      <c r="H114" s="13">
        <f t="shared" si="21"/>
        <v>826898</v>
      </c>
      <c r="I114" s="18">
        <v>826823.91</v>
      </c>
      <c r="J114" s="18"/>
      <c r="K114" s="18">
        <f t="shared" si="18"/>
        <v>826823.91</v>
      </c>
      <c r="L114" s="18"/>
      <c r="M114" s="26">
        <f t="shared" si="20"/>
        <v>826898</v>
      </c>
      <c r="N114" s="17">
        <v>826823.91</v>
      </c>
      <c r="O114" s="17"/>
      <c r="P114" s="17">
        <f t="shared" si="16"/>
        <v>74.089999999967404</v>
      </c>
      <c r="Q114" s="17"/>
      <c r="R114" s="13">
        <f t="shared" si="17"/>
        <v>826898</v>
      </c>
      <c r="S114" s="18">
        <v>847721.28</v>
      </c>
      <c r="T114" s="18"/>
      <c r="U114" s="18">
        <f t="shared" si="24"/>
        <v>-20823.280000000028</v>
      </c>
      <c r="V114" s="18">
        <v>20823.28</v>
      </c>
      <c r="W114" s="17">
        <v>672837.39</v>
      </c>
    </row>
    <row r="115" spans="1:24" ht="14.55" x14ac:dyDescent="0.25">
      <c r="A115" s="16" t="s">
        <v>153</v>
      </c>
      <c r="B115" s="16" t="s">
        <v>16</v>
      </c>
      <c r="C115" s="16" t="s">
        <v>170</v>
      </c>
      <c r="D115" s="16" t="s">
        <v>154</v>
      </c>
      <c r="E115" s="17"/>
      <c r="F115" s="18"/>
      <c r="G115" s="18">
        <v>0</v>
      </c>
      <c r="H115" s="13">
        <f t="shared" si="21"/>
        <v>0</v>
      </c>
      <c r="I115" s="18">
        <v>62160</v>
      </c>
      <c r="J115" s="18"/>
      <c r="K115" s="18">
        <f t="shared" si="18"/>
        <v>62160</v>
      </c>
      <c r="L115" s="18">
        <f t="shared" si="19"/>
        <v>62160</v>
      </c>
      <c r="M115" s="26">
        <f t="shared" si="20"/>
        <v>62160</v>
      </c>
      <c r="N115" s="17">
        <v>62160</v>
      </c>
      <c r="O115" s="17"/>
      <c r="P115" s="17">
        <f t="shared" si="16"/>
        <v>0</v>
      </c>
      <c r="Q115" s="17"/>
      <c r="R115" s="13">
        <f t="shared" si="17"/>
        <v>62160</v>
      </c>
      <c r="S115" s="18">
        <v>62160</v>
      </c>
      <c r="T115" s="18"/>
      <c r="U115" s="18">
        <f t="shared" si="24"/>
        <v>0</v>
      </c>
      <c r="V115" s="18"/>
      <c r="W115" s="17">
        <v>105600</v>
      </c>
    </row>
    <row r="116" spans="1:24" ht="14.55" x14ac:dyDescent="0.25">
      <c r="A116" s="16" t="s">
        <v>75</v>
      </c>
      <c r="B116" s="16" t="s">
        <v>16</v>
      </c>
      <c r="C116" s="16" t="s">
        <v>170</v>
      </c>
      <c r="D116" s="16" t="s">
        <v>76</v>
      </c>
      <c r="E116" s="17">
        <v>5116980</v>
      </c>
      <c r="F116" s="18">
        <v>4701666.2</v>
      </c>
      <c r="G116" s="18">
        <v>0</v>
      </c>
      <c r="H116" s="13">
        <f t="shared" si="21"/>
        <v>5116980</v>
      </c>
      <c r="I116" s="18">
        <v>4732041.51</v>
      </c>
      <c r="J116" s="18"/>
      <c r="K116" s="18">
        <f t="shared" si="18"/>
        <v>4732041.51</v>
      </c>
      <c r="L116" s="61"/>
      <c r="M116" s="26">
        <f t="shared" si="20"/>
        <v>5116980</v>
      </c>
      <c r="N116" s="17">
        <v>5026331.42</v>
      </c>
      <c r="O116" s="17">
        <f>30000+40000+100000</f>
        <v>170000</v>
      </c>
      <c r="P116" s="17">
        <f t="shared" si="16"/>
        <v>-79351.419999999925</v>
      </c>
      <c r="Q116" s="17">
        <v>79351.42</v>
      </c>
      <c r="R116" s="13">
        <f t="shared" si="17"/>
        <v>5196331.42</v>
      </c>
      <c r="S116" s="18">
        <v>5293032.13</v>
      </c>
      <c r="T116" s="18"/>
      <c r="U116" s="18">
        <f t="shared" si="24"/>
        <v>-96700.709999999963</v>
      </c>
      <c r="V116" s="18">
        <v>96700.71</v>
      </c>
      <c r="W116" s="17">
        <v>4894637.54</v>
      </c>
    </row>
    <row r="117" spans="1:24" ht="14.55" x14ac:dyDescent="0.25">
      <c r="A117" s="16" t="s">
        <v>60</v>
      </c>
      <c r="B117" s="16" t="s">
        <v>16</v>
      </c>
      <c r="C117" s="16" t="s">
        <v>170</v>
      </c>
      <c r="D117" s="16" t="s">
        <v>62</v>
      </c>
      <c r="E117" s="17">
        <v>3476667.6</v>
      </c>
      <c r="F117" s="18">
        <v>3123337.58</v>
      </c>
      <c r="G117" s="18">
        <v>250000</v>
      </c>
      <c r="H117" s="13">
        <f>E117+G117</f>
        <v>3726667.6</v>
      </c>
      <c r="I117" s="18">
        <f>400020.95+3237737.41+80000+5000+3000</f>
        <v>3725758.3600000003</v>
      </c>
      <c r="J117" s="18">
        <f>179429.68+0.6+35000</f>
        <v>214430.28</v>
      </c>
      <c r="K117" s="18">
        <f t="shared" si="18"/>
        <v>3940188.64</v>
      </c>
      <c r="L117" s="18">
        <f>K117-H117</f>
        <v>213521.04000000004</v>
      </c>
      <c r="M117" s="26">
        <f t="shared" si="20"/>
        <v>3940188.64</v>
      </c>
      <c r="N117" s="17">
        <f>4325972.67+5000-8000</f>
        <v>4322972.67</v>
      </c>
      <c r="O117" s="17">
        <f>8500</f>
        <v>8500</v>
      </c>
      <c r="P117" s="17">
        <f t="shared" si="16"/>
        <v>-391284.0299999998</v>
      </c>
      <c r="Q117" s="17">
        <v>391284.03</v>
      </c>
      <c r="R117" s="13">
        <f t="shared" si="17"/>
        <v>4331472.67</v>
      </c>
      <c r="S117" s="18">
        <v>4385780.21</v>
      </c>
      <c r="T117" s="18"/>
      <c r="U117" s="18">
        <f t="shared" si="24"/>
        <v>-54307.540000000037</v>
      </c>
      <c r="V117" s="18">
        <v>54307.54</v>
      </c>
      <c r="W117" s="17">
        <v>2400258</v>
      </c>
    </row>
    <row r="118" spans="1:24" ht="14.55" x14ac:dyDescent="0.25">
      <c r="A118" s="16" t="s">
        <v>176</v>
      </c>
      <c r="B118" s="16" t="s">
        <v>16</v>
      </c>
      <c r="C118" s="16" t="s">
        <v>170</v>
      </c>
      <c r="D118" s="16" t="s">
        <v>177</v>
      </c>
      <c r="E118" s="17">
        <v>41940</v>
      </c>
      <c r="F118" s="18">
        <v>5619.69</v>
      </c>
      <c r="G118" s="18">
        <v>0</v>
      </c>
      <c r="H118" s="13">
        <f t="shared" si="21"/>
        <v>41940</v>
      </c>
      <c r="I118" s="18">
        <v>19924.349999999999</v>
      </c>
      <c r="J118" s="18"/>
      <c r="K118" s="18">
        <f t="shared" si="18"/>
        <v>19924.349999999999</v>
      </c>
      <c r="L118" s="18"/>
      <c r="M118" s="26">
        <f t="shared" si="20"/>
        <v>41940</v>
      </c>
      <c r="N118" s="17">
        <v>19924.349999999999</v>
      </c>
      <c r="O118" s="17">
        <v>15000</v>
      </c>
      <c r="P118" s="17">
        <f t="shared" si="16"/>
        <v>7015.6500000000015</v>
      </c>
      <c r="Q118" s="17">
        <v>-7015.65</v>
      </c>
      <c r="R118" s="13">
        <f t="shared" si="17"/>
        <v>34924.35</v>
      </c>
      <c r="S118" s="18">
        <v>36124.35</v>
      </c>
      <c r="T118" s="18"/>
      <c r="U118" s="18">
        <f t="shared" si="24"/>
        <v>-1200</v>
      </c>
      <c r="V118" s="18">
        <v>1200</v>
      </c>
      <c r="W118" s="17">
        <v>44553.5</v>
      </c>
    </row>
    <row r="119" spans="1:24" ht="14.55" x14ac:dyDescent="0.25">
      <c r="A119" s="16" t="s">
        <v>155</v>
      </c>
      <c r="B119" s="16" t="s">
        <v>16</v>
      </c>
      <c r="C119" s="16" t="s">
        <v>170</v>
      </c>
      <c r="D119" s="16" t="s">
        <v>156</v>
      </c>
      <c r="E119" s="17">
        <v>250000</v>
      </c>
      <c r="F119" s="18">
        <v>7096.81</v>
      </c>
      <c r="G119" s="18">
        <v>-170000</v>
      </c>
      <c r="H119" s="13">
        <f t="shared" si="21"/>
        <v>80000</v>
      </c>
      <c r="I119" s="18">
        <v>7096.81</v>
      </c>
      <c r="J119" s="18"/>
      <c r="K119" s="18">
        <f t="shared" si="18"/>
        <v>7096.81</v>
      </c>
      <c r="L119" s="18">
        <f t="shared" si="19"/>
        <v>-72903.19</v>
      </c>
      <c r="M119" s="26">
        <f t="shared" si="20"/>
        <v>7096.8099999999977</v>
      </c>
      <c r="N119" s="17">
        <v>7096.81</v>
      </c>
      <c r="O119" s="17"/>
      <c r="P119" s="17">
        <f t="shared" si="16"/>
        <v>0</v>
      </c>
      <c r="Q119" s="17"/>
      <c r="R119" s="13">
        <f t="shared" si="17"/>
        <v>7096.8099999999977</v>
      </c>
      <c r="S119" s="18">
        <v>7096.81</v>
      </c>
      <c r="T119" s="18"/>
      <c r="U119" s="18">
        <f t="shared" si="24"/>
        <v>0</v>
      </c>
      <c r="V119" s="18"/>
      <c r="W119" s="17">
        <v>646580</v>
      </c>
    </row>
    <row r="120" spans="1:24" ht="37.4" hidden="1" x14ac:dyDescent="0.25">
      <c r="A120" s="16" t="s">
        <v>178</v>
      </c>
      <c r="B120" s="16" t="s">
        <v>16</v>
      </c>
      <c r="C120" s="16" t="s">
        <v>170</v>
      </c>
      <c r="D120" s="16" t="s">
        <v>179</v>
      </c>
      <c r="E120" s="17">
        <v>0</v>
      </c>
      <c r="F120" s="18"/>
      <c r="G120" s="18"/>
      <c r="H120" s="13">
        <f t="shared" si="21"/>
        <v>0</v>
      </c>
      <c r="I120" s="18"/>
      <c r="J120" s="18"/>
      <c r="K120" s="18">
        <f t="shared" si="18"/>
        <v>0</v>
      </c>
      <c r="L120" s="18">
        <f t="shared" si="19"/>
        <v>0</v>
      </c>
      <c r="M120" s="26">
        <f t="shared" si="20"/>
        <v>0</v>
      </c>
      <c r="N120" s="17"/>
      <c r="O120" s="17"/>
      <c r="P120" s="17">
        <f t="shared" si="16"/>
        <v>0</v>
      </c>
      <c r="Q120" s="17"/>
      <c r="R120" s="13">
        <f t="shared" si="17"/>
        <v>0</v>
      </c>
      <c r="S120" s="1"/>
      <c r="T120" s="1"/>
      <c r="U120" s="1"/>
      <c r="V120" s="1"/>
      <c r="W120" s="1"/>
      <c r="X120" s="1"/>
    </row>
    <row r="121" spans="1:24" s="15" customFormat="1" ht="13.15" x14ac:dyDescent="0.25">
      <c r="A121" s="10" t="s">
        <v>157</v>
      </c>
      <c r="B121" s="10" t="s">
        <v>16</v>
      </c>
      <c r="C121" s="10" t="s">
        <v>170</v>
      </c>
      <c r="D121" s="10" t="s">
        <v>158</v>
      </c>
      <c r="E121" s="11">
        <f>E122+E123</f>
        <v>4184968.81</v>
      </c>
      <c r="F121" s="11">
        <f t="shared" ref="F121:H121" si="25">F122+F123</f>
        <v>3914014.35</v>
      </c>
      <c r="G121" s="11">
        <f t="shared" si="25"/>
        <v>1349000</v>
      </c>
      <c r="H121" s="29">
        <f t="shared" si="25"/>
        <v>5533968.8100000005</v>
      </c>
      <c r="I121" s="11">
        <f>I122+I123</f>
        <v>4323064.3499999996</v>
      </c>
      <c r="J121" s="11">
        <f t="shared" ref="J121:O121" si="26">J122+J123</f>
        <v>0</v>
      </c>
      <c r="K121" s="11">
        <f t="shared" si="26"/>
        <v>4323064.3499999996</v>
      </c>
      <c r="L121" s="11">
        <f t="shared" si="26"/>
        <v>-325586.99</v>
      </c>
      <c r="M121" s="29">
        <f t="shared" si="26"/>
        <v>5208381.82</v>
      </c>
      <c r="N121" s="11">
        <f t="shared" si="26"/>
        <v>4528777.3499999996</v>
      </c>
      <c r="O121" s="11">
        <f t="shared" si="26"/>
        <v>30000</v>
      </c>
      <c r="P121" s="17">
        <f t="shared" si="16"/>
        <v>649604.47000000067</v>
      </c>
      <c r="Q121" s="11">
        <f t="shared" ref="Q121:V121" si="27">Q122+Q123</f>
        <v>-649604.47</v>
      </c>
      <c r="R121" s="29">
        <f t="shared" si="27"/>
        <v>4558777.3499999996</v>
      </c>
      <c r="S121" s="11">
        <f t="shared" si="27"/>
        <v>4529687.3499999996</v>
      </c>
      <c r="T121" s="11">
        <f t="shared" si="27"/>
        <v>0</v>
      </c>
      <c r="U121" s="11">
        <f t="shared" si="27"/>
        <v>29090.000000000116</v>
      </c>
      <c r="V121" s="11">
        <f t="shared" si="27"/>
        <v>-29090</v>
      </c>
      <c r="W121" s="11"/>
      <c r="X121" s="67"/>
    </row>
    <row r="122" spans="1:24" ht="14.55" x14ac:dyDescent="0.25">
      <c r="A122" s="16" t="s">
        <v>159</v>
      </c>
      <c r="B122" s="16" t="s">
        <v>16</v>
      </c>
      <c r="C122" s="16" t="s">
        <v>170</v>
      </c>
      <c r="D122" s="16" t="s">
        <v>158</v>
      </c>
      <c r="E122" s="17">
        <v>3851479</v>
      </c>
      <c r="F122" s="18">
        <v>3851479</v>
      </c>
      <c r="G122" s="18">
        <v>749000</v>
      </c>
      <c r="H122" s="13">
        <f t="shared" si="21"/>
        <v>4600479</v>
      </c>
      <c r="I122" s="18">
        <v>3851479.25</v>
      </c>
      <c r="J122" s="18"/>
      <c r="K122" s="18">
        <f t="shared" si="18"/>
        <v>3851479.25</v>
      </c>
      <c r="L122" s="18"/>
      <c r="M122" s="26">
        <f t="shared" si="20"/>
        <v>4600479</v>
      </c>
      <c r="N122" s="17">
        <f>3851479.25+60000</f>
        <v>3911479.25</v>
      </c>
      <c r="O122" s="17"/>
      <c r="P122" s="17">
        <f t="shared" si="16"/>
        <v>688999.75</v>
      </c>
      <c r="Q122" s="17">
        <v>-688999.75</v>
      </c>
      <c r="R122" s="13">
        <f t="shared" si="17"/>
        <v>3911479.25</v>
      </c>
      <c r="S122" s="17">
        <v>3918749.25</v>
      </c>
      <c r="T122" s="18"/>
      <c r="U122" s="18">
        <f t="shared" ref="U122:U123" si="28">R122-(S122+T122)</f>
        <v>-7270</v>
      </c>
      <c r="V122" s="18">
        <v>7270</v>
      </c>
      <c r="W122" s="17"/>
    </row>
    <row r="123" spans="1:24" ht="14.55" x14ac:dyDescent="0.25">
      <c r="A123" s="16" t="s">
        <v>160</v>
      </c>
      <c r="B123" s="16" t="s">
        <v>16</v>
      </c>
      <c r="C123" s="16" t="s">
        <v>170</v>
      </c>
      <c r="D123" s="16" t="s">
        <v>158</v>
      </c>
      <c r="E123" s="17">
        <v>333489.81</v>
      </c>
      <c r="F123" s="18">
        <v>62535.35</v>
      </c>
      <c r="G123" s="18">
        <v>600000</v>
      </c>
      <c r="H123" s="13">
        <f t="shared" si="21"/>
        <v>933489.81</v>
      </c>
      <c r="I123" s="18">
        <f>4323064.35-3851479.25</f>
        <v>471585.09999999963</v>
      </c>
      <c r="J123" s="18"/>
      <c r="K123" s="18">
        <f t="shared" si="18"/>
        <v>471585.09999999963</v>
      </c>
      <c r="L123" s="18">
        <f>-345000+19413.01</f>
        <v>-325586.99</v>
      </c>
      <c r="M123" s="26">
        <f t="shared" si="20"/>
        <v>607902.82000000007</v>
      </c>
      <c r="N123" s="17">
        <v>617298.1</v>
      </c>
      <c r="O123" s="17">
        <f>30000</f>
        <v>30000</v>
      </c>
      <c r="P123" s="17">
        <f t="shared" si="16"/>
        <v>-39395.279999999912</v>
      </c>
      <c r="Q123" s="17">
        <v>39395.279999999999</v>
      </c>
      <c r="R123" s="13">
        <f t="shared" si="17"/>
        <v>647298.10000000009</v>
      </c>
      <c r="S123" s="17">
        <v>610938.1</v>
      </c>
      <c r="T123" s="18"/>
      <c r="U123" s="18">
        <f t="shared" si="28"/>
        <v>36360.000000000116</v>
      </c>
      <c r="V123" s="18">
        <v>-36360</v>
      </c>
      <c r="W123" s="17">
        <v>1893900</v>
      </c>
    </row>
    <row r="124" spans="1:24" ht="14.55" hidden="1" x14ac:dyDescent="0.25">
      <c r="A124" s="16" t="s">
        <v>180</v>
      </c>
      <c r="B124" s="16" t="s">
        <v>16</v>
      </c>
      <c r="C124" s="16" t="s">
        <v>170</v>
      </c>
      <c r="D124" s="16" t="s">
        <v>181</v>
      </c>
      <c r="E124" s="17">
        <v>0</v>
      </c>
      <c r="F124" s="18"/>
      <c r="G124" s="18"/>
      <c r="H124" s="13">
        <f t="shared" si="21"/>
        <v>0</v>
      </c>
      <c r="I124" s="18"/>
      <c r="J124" s="18"/>
      <c r="K124" s="18">
        <f t="shared" si="18"/>
        <v>0</v>
      </c>
      <c r="L124" s="18">
        <f t="shared" si="19"/>
        <v>0</v>
      </c>
      <c r="M124" s="26">
        <f t="shared" si="20"/>
        <v>0</v>
      </c>
      <c r="N124" s="17"/>
      <c r="O124" s="17"/>
      <c r="P124" s="17">
        <f t="shared" si="16"/>
        <v>0</v>
      </c>
      <c r="Q124" s="17"/>
      <c r="R124" s="13">
        <f t="shared" si="17"/>
        <v>0</v>
      </c>
      <c r="S124" s="1"/>
      <c r="T124" s="1"/>
      <c r="U124" s="1"/>
      <c r="V124" s="1"/>
      <c r="W124" s="1"/>
      <c r="X124" s="1"/>
    </row>
    <row r="125" spans="1:24" s="15" customFormat="1" ht="26.35" x14ac:dyDescent="0.25">
      <c r="A125" s="10" t="s">
        <v>182</v>
      </c>
      <c r="B125" s="10" t="s">
        <v>16</v>
      </c>
      <c r="C125" s="10" t="s">
        <v>170</v>
      </c>
      <c r="D125" s="10" t="s">
        <v>80</v>
      </c>
      <c r="E125" s="11">
        <f>E126+E127+E128+E129+E130+E132+E133+E134</f>
        <v>10550886.51</v>
      </c>
      <c r="F125" s="11">
        <f t="shared" ref="F125:O125" si="29">F126+F127+F128+F129+F130+F132+F133+F134</f>
        <v>7056715</v>
      </c>
      <c r="G125" s="11">
        <f t="shared" si="29"/>
        <v>1177989.45</v>
      </c>
      <c r="H125" s="29">
        <f t="shared" si="29"/>
        <v>11728875.959999999</v>
      </c>
      <c r="I125" s="11">
        <f t="shared" si="29"/>
        <v>12676362.010000002</v>
      </c>
      <c r="J125" s="11">
        <f t="shared" si="29"/>
        <v>241600</v>
      </c>
      <c r="K125" s="11">
        <f t="shared" si="29"/>
        <v>12917962.010000002</v>
      </c>
      <c r="L125" s="11">
        <f t="shared" si="29"/>
        <v>1755872.1400000008</v>
      </c>
      <c r="M125" s="29">
        <f t="shared" si="29"/>
        <v>13484748.1</v>
      </c>
      <c r="N125" s="11">
        <f t="shared" si="29"/>
        <v>13478055.130000003</v>
      </c>
      <c r="O125" s="11">
        <f t="shared" si="29"/>
        <v>115893.6</v>
      </c>
      <c r="P125" s="17">
        <f t="shared" si="16"/>
        <v>-109200.63000000268</v>
      </c>
      <c r="Q125" s="11">
        <f>Q126+Q127+Q128+Q129+Q130+Q132+Q133+Q134</f>
        <v>148436.66999999998</v>
      </c>
      <c r="R125" s="29">
        <f>R126+R127+R128+R129+R130+R132+R133+R134</f>
        <v>13633184.77</v>
      </c>
      <c r="S125" s="11">
        <f>S126+S127+S128+S129+S130+S132+S133+S134</f>
        <v>13636008.180000003</v>
      </c>
      <c r="T125" s="11">
        <f>T126+T127+T128+T129+T130+T132+T133+T134</f>
        <v>5000</v>
      </c>
      <c r="U125" s="11">
        <f>U126+U127+U128+U129+U130+U132+U133+U134</f>
        <v>-7823.4100000004109</v>
      </c>
      <c r="V125" s="11">
        <f>V126+V127+V128+V129+V130+V132+V133+V134</f>
        <v>19880.099999999999</v>
      </c>
      <c r="W125" s="11"/>
      <c r="X125" s="67"/>
    </row>
    <row r="126" spans="1:24" ht="24.95" x14ac:dyDescent="0.25">
      <c r="A126" s="16" t="s">
        <v>183</v>
      </c>
      <c r="B126" s="16" t="s">
        <v>16</v>
      </c>
      <c r="C126" s="16" t="s">
        <v>170</v>
      </c>
      <c r="D126" s="16" t="s">
        <v>184</v>
      </c>
      <c r="E126" s="17">
        <v>8347300.7699999996</v>
      </c>
      <c r="F126" s="18">
        <v>5081101.92</v>
      </c>
      <c r="G126" s="18"/>
      <c r="H126" s="13">
        <f t="shared" si="21"/>
        <v>8347300.7699999996</v>
      </c>
      <c r="I126" s="18">
        <f>4113715.26+5535698.9</f>
        <v>9649414.1600000001</v>
      </c>
      <c r="J126" s="18">
        <f>2050000-1808400</f>
        <v>241600</v>
      </c>
      <c r="K126" s="18">
        <f t="shared" si="18"/>
        <v>9891014.1600000001</v>
      </c>
      <c r="L126" s="18">
        <f t="shared" si="19"/>
        <v>1543713.3900000006</v>
      </c>
      <c r="M126" s="26">
        <f t="shared" si="20"/>
        <v>9891014.1600000001</v>
      </c>
      <c r="N126" s="17">
        <v>10379920.890000001</v>
      </c>
      <c r="O126" s="17">
        <f>24483.6+1410</f>
        <v>25893.599999999999</v>
      </c>
      <c r="P126" s="17">
        <f t="shared" si="16"/>
        <v>-514800.33000000007</v>
      </c>
      <c r="Q126" s="17">
        <f>515612.68</f>
        <v>515612.68</v>
      </c>
      <c r="R126" s="13">
        <f t="shared" si="17"/>
        <v>10406626.84</v>
      </c>
      <c r="S126" s="18">
        <v>10437242.65</v>
      </c>
      <c r="T126" s="18"/>
      <c r="U126" s="18">
        <f t="shared" ref="U126:U129" si="30">R126-(S126+T126)</f>
        <v>-30615.810000000522</v>
      </c>
      <c r="V126" s="18">
        <v>30615.81</v>
      </c>
      <c r="W126" s="17">
        <v>10174842.359999999</v>
      </c>
    </row>
    <row r="127" spans="1:24" ht="14.55" x14ac:dyDescent="0.25">
      <c r="A127" s="16" t="s">
        <v>185</v>
      </c>
      <c r="B127" s="16" t="s">
        <v>16</v>
      </c>
      <c r="C127" s="16" t="s">
        <v>170</v>
      </c>
      <c r="D127" s="16" t="s">
        <v>186</v>
      </c>
      <c r="E127" s="17">
        <v>601817.74</v>
      </c>
      <c r="F127" s="18">
        <v>813275.89</v>
      </c>
      <c r="G127" s="18">
        <v>577989.44999999995</v>
      </c>
      <c r="H127" s="13">
        <f t="shared" si="21"/>
        <v>1179807.19</v>
      </c>
      <c r="I127" s="18">
        <f>587266.29+813275.89+7877.5</f>
        <v>1408419.6800000002</v>
      </c>
      <c r="J127" s="18"/>
      <c r="K127" s="18">
        <f t="shared" si="18"/>
        <v>1408419.6800000002</v>
      </c>
      <c r="L127" s="18">
        <f t="shared" si="19"/>
        <v>228612.49000000022</v>
      </c>
      <c r="M127" s="26">
        <f t="shared" si="20"/>
        <v>1408419.6800000002</v>
      </c>
      <c r="N127" s="17">
        <v>1221352.98</v>
      </c>
      <c r="O127" s="17"/>
      <c r="P127" s="17">
        <f t="shared" si="16"/>
        <v>187066.70000000019</v>
      </c>
      <c r="Q127" s="17">
        <v>-187066.7</v>
      </c>
      <c r="R127" s="13">
        <f t="shared" si="17"/>
        <v>1221352.9800000002</v>
      </c>
      <c r="S127" s="18">
        <v>1218447.04</v>
      </c>
      <c r="T127" s="18"/>
      <c r="U127" s="18">
        <f t="shared" si="30"/>
        <v>2905.940000000177</v>
      </c>
      <c r="V127" s="18"/>
      <c r="W127" s="17">
        <v>1781272</v>
      </c>
    </row>
    <row r="128" spans="1:24" ht="24.95" x14ac:dyDescent="0.25">
      <c r="A128" s="16" t="s">
        <v>187</v>
      </c>
      <c r="B128" s="16" t="s">
        <v>16</v>
      </c>
      <c r="C128" s="16" t="s">
        <v>170</v>
      </c>
      <c r="D128" s="16" t="s">
        <v>188</v>
      </c>
      <c r="E128" s="17">
        <v>360042</v>
      </c>
      <c r="F128" s="18">
        <v>240583.26</v>
      </c>
      <c r="G128" s="18"/>
      <c r="H128" s="13">
        <f t="shared" si="21"/>
        <v>360042</v>
      </c>
      <c r="I128" s="18">
        <f>198005+240583.26+5000</f>
        <v>443588.26</v>
      </c>
      <c r="J128" s="18"/>
      <c r="K128" s="18">
        <f t="shared" si="18"/>
        <v>443588.26</v>
      </c>
      <c r="L128" s="18">
        <f t="shared" si="19"/>
        <v>83546.260000000009</v>
      </c>
      <c r="M128" s="26">
        <f t="shared" si="20"/>
        <v>443588.26</v>
      </c>
      <c r="N128" s="17">
        <v>397319.46</v>
      </c>
      <c r="O128" s="17"/>
      <c r="P128" s="17">
        <f t="shared" si="16"/>
        <v>46268.799999999988</v>
      </c>
      <c r="Q128" s="17">
        <v>-40000</v>
      </c>
      <c r="R128" s="13">
        <f t="shared" si="17"/>
        <v>403588.26</v>
      </c>
      <c r="S128" s="18">
        <v>400381.46</v>
      </c>
      <c r="T128" s="18"/>
      <c r="U128" s="18">
        <f t="shared" si="30"/>
        <v>3206.7999999999884</v>
      </c>
      <c r="V128" s="18"/>
      <c r="W128" s="17">
        <v>300000</v>
      </c>
    </row>
    <row r="129" spans="1:24" x14ac:dyDescent="0.25">
      <c r="A129" s="16" t="s">
        <v>161</v>
      </c>
      <c r="B129" s="16" t="s">
        <v>16</v>
      </c>
      <c r="C129" s="16" t="s">
        <v>170</v>
      </c>
      <c r="D129" s="16" t="s">
        <v>162</v>
      </c>
      <c r="E129" s="17">
        <v>107185</v>
      </c>
      <c r="F129" s="18">
        <v>80327.839999999997</v>
      </c>
      <c r="G129" s="18">
        <v>100000</v>
      </c>
      <c r="H129" s="13">
        <f t="shared" si="21"/>
        <v>207185</v>
      </c>
      <c r="I129" s="18">
        <f>87187.13</f>
        <v>87187.13</v>
      </c>
      <c r="J129" s="18"/>
      <c r="K129" s="18">
        <f t="shared" si="18"/>
        <v>87187.13</v>
      </c>
      <c r="L129" s="18"/>
      <c r="M129" s="26">
        <f t="shared" si="20"/>
        <v>207185</v>
      </c>
      <c r="N129" s="17">
        <v>127128.65</v>
      </c>
      <c r="O129" s="17">
        <v>20000</v>
      </c>
      <c r="P129" s="17">
        <f t="shared" si="16"/>
        <v>60056.350000000006</v>
      </c>
      <c r="Q129" s="17">
        <v>-60056.35</v>
      </c>
      <c r="R129" s="13">
        <f t="shared" si="17"/>
        <v>147128.65</v>
      </c>
      <c r="S129" s="18">
        <v>153738.29999999999</v>
      </c>
      <c r="T129" s="18"/>
      <c r="U129" s="18">
        <f t="shared" si="30"/>
        <v>-6609.6499999999942</v>
      </c>
      <c r="V129" s="18">
        <v>6609.65</v>
      </c>
      <c r="W129" s="17">
        <v>95074</v>
      </c>
    </row>
    <row r="130" spans="1:24" ht="14.55" hidden="1" x14ac:dyDescent="0.25">
      <c r="A130" s="16" t="s">
        <v>189</v>
      </c>
      <c r="B130" s="16" t="s">
        <v>16</v>
      </c>
      <c r="C130" s="16" t="s">
        <v>170</v>
      </c>
      <c r="D130" s="16" t="s">
        <v>190</v>
      </c>
      <c r="E130" s="17"/>
      <c r="F130" s="18"/>
      <c r="G130" s="18"/>
      <c r="H130" s="13">
        <f t="shared" si="21"/>
        <v>0</v>
      </c>
      <c r="I130" s="18"/>
      <c r="J130" s="18"/>
      <c r="K130" s="18">
        <f t="shared" si="18"/>
        <v>0</v>
      </c>
      <c r="L130" s="18">
        <f t="shared" si="19"/>
        <v>0</v>
      </c>
      <c r="M130" s="26">
        <f t="shared" si="20"/>
        <v>0</v>
      </c>
      <c r="N130" s="17"/>
      <c r="O130" s="17"/>
      <c r="P130" s="17">
        <f t="shared" si="16"/>
        <v>0</v>
      </c>
      <c r="Q130" s="17"/>
      <c r="R130" s="13">
        <f t="shared" si="17"/>
        <v>0</v>
      </c>
      <c r="S130" s="1"/>
      <c r="T130" s="1"/>
      <c r="U130" s="1"/>
      <c r="V130" s="1"/>
      <c r="W130" s="1"/>
      <c r="X130" s="1"/>
    </row>
    <row r="131" spans="1:24" x14ac:dyDescent="0.25">
      <c r="A131" s="16"/>
      <c r="B131" s="16"/>
      <c r="C131" s="28">
        <v>244</v>
      </c>
      <c r="D131" s="28">
        <v>345</v>
      </c>
      <c r="E131" s="17"/>
      <c r="F131" s="16"/>
      <c r="G131" s="16"/>
      <c r="H131" s="17"/>
      <c r="I131" s="16"/>
      <c r="J131" s="16"/>
      <c r="K131" s="17"/>
      <c r="L131" s="16"/>
      <c r="M131" s="16"/>
      <c r="N131" s="17"/>
      <c r="O131" s="16"/>
      <c r="P131" s="16"/>
      <c r="Q131" s="17"/>
      <c r="R131" s="16"/>
      <c r="S131" s="16"/>
      <c r="T131" s="17"/>
      <c r="U131" s="16"/>
      <c r="V131" s="16"/>
      <c r="W131" s="17">
        <v>891000</v>
      </c>
    </row>
    <row r="132" spans="1:24" ht="24.95" x14ac:dyDescent="0.25">
      <c r="A132" s="16" t="s">
        <v>163</v>
      </c>
      <c r="B132" s="16" t="s">
        <v>16</v>
      </c>
      <c r="C132" s="16" t="s">
        <v>170</v>
      </c>
      <c r="D132" s="16" t="s">
        <v>164</v>
      </c>
      <c r="E132" s="17">
        <v>782000</v>
      </c>
      <c r="F132" s="18">
        <v>765853.94</v>
      </c>
      <c r="G132" s="18">
        <v>500000</v>
      </c>
      <c r="H132" s="13">
        <f t="shared" si="21"/>
        <v>1282000</v>
      </c>
      <c r="I132" s="18">
        <f>987716.14</f>
        <v>987716.14</v>
      </c>
      <c r="J132" s="18"/>
      <c r="K132" s="18">
        <f t="shared" si="18"/>
        <v>987716.14</v>
      </c>
      <c r="L132" s="18"/>
      <c r="M132" s="26">
        <f t="shared" si="20"/>
        <v>1282000</v>
      </c>
      <c r="N132" s="17">
        <v>1231947.04</v>
      </c>
      <c r="O132" s="17">
        <f>30000+40000</f>
        <v>70000</v>
      </c>
      <c r="P132" s="17">
        <f t="shared" si="16"/>
        <v>-19947.040000000037</v>
      </c>
      <c r="Q132" s="17">
        <v>19947.04</v>
      </c>
      <c r="R132" s="13">
        <f>M132+Q132</f>
        <v>1301947.04</v>
      </c>
      <c r="S132" s="18">
        <v>1296003.0900000001</v>
      </c>
      <c r="T132" s="18"/>
      <c r="U132" s="18">
        <f>R132-(S132+T132)</f>
        <v>5943.9499999999534</v>
      </c>
      <c r="V132" s="18"/>
      <c r="W132" s="17">
        <v>2015451.52</v>
      </c>
    </row>
    <row r="133" spans="1:24" ht="24.95" hidden="1" x14ac:dyDescent="0.25">
      <c r="A133" s="16" t="s">
        <v>191</v>
      </c>
      <c r="B133" s="16" t="s">
        <v>16</v>
      </c>
      <c r="C133" s="16" t="s">
        <v>170</v>
      </c>
      <c r="D133" s="16" t="s">
        <v>192</v>
      </c>
      <c r="E133" s="17">
        <v>0</v>
      </c>
      <c r="F133" s="18"/>
      <c r="G133" s="18"/>
      <c r="H133" s="13">
        <f t="shared" si="21"/>
        <v>0</v>
      </c>
      <c r="I133" s="18"/>
      <c r="J133" s="18"/>
      <c r="K133" s="18">
        <f t="shared" si="18"/>
        <v>0</v>
      </c>
      <c r="L133" s="18">
        <f t="shared" si="19"/>
        <v>0</v>
      </c>
      <c r="M133" s="26">
        <f t="shared" si="20"/>
        <v>0</v>
      </c>
      <c r="N133" s="17"/>
      <c r="O133" s="17"/>
      <c r="P133" s="17">
        <f t="shared" si="16"/>
        <v>0</v>
      </c>
      <c r="Q133" s="17"/>
      <c r="R133" s="13">
        <f t="shared" si="17"/>
        <v>0</v>
      </c>
      <c r="S133" s="1"/>
      <c r="T133" s="1"/>
      <c r="U133" s="1"/>
      <c r="V133" s="1"/>
      <c r="W133" s="1"/>
      <c r="X133" s="1"/>
    </row>
    <row r="134" spans="1:24" ht="24.95" x14ac:dyDescent="0.25">
      <c r="A134" s="16" t="s">
        <v>193</v>
      </c>
      <c r="B134" s="16" t="s">
        <v>16</v>
      </c>
      <c r="C134" s="16" t="s">
        <v>170</v>
      </c>
      <c r="D134" s="16" t="s">
        <v>194</v>
      </c>
      <c r="E134" s="17">
        <v>352541</v>
      </c>
      <c r="F134" s="18">
        <v>75572.149999999994</v>
      </c>
      <c r="G134" s="18"/>
      <c r="H134" s="13">
        <f t="shared" si="21"/>
        <v>352541</v>
      </c>
      <c r="I134" s="18">
        <f>100036.64</f>
        <v>100036.64</v>
      </c>
      <c r="J134" s="18"/>
      <c r="K134" s="18">
        <f t="shared" si="18"/>
        <v>100036.64</v>
      </c>
      <c r="L134" s="18">
        <v>-100000</v>
      </c>
      <c r="M134" s="26">
        <f t="shared" si="20"/>
        <v>252541</v>
      </c>
      <c r="N134" s="17">
        <v>120386.11</v>
      </c>
      <c r="O134" s="17"/>
      <c r="P134" s="17">
        <f t="shared" si="16"/>
        <v>132154.89000000001</v>
      </c>
      <c r="Q134" s="17">
        <v>-100000</v>
      </c>
      <c r="R134" s="13">
        <f>M134+Q134</f>
        <v>152541</v>
      </c>
      <c r="S134" s="18">
        <v>130195.64</v>
      </c>
      <c r="T134" s="18">
        <v>5000</v>
      </c>
      <c r="U134" s="18">
        <f>R134-(S134+T134)</f>
        <v>17345.359999999986</v>
      </c>
      <c r="V134" s="18">
        <v>-17345.36</v>
      </c>
      <c r="W134" s="17">
        <f>352541+62400</f>
        <v>414941</v>
      </c>
    </row>
    <row r="135" spans="1:24" s="15" customFormat="1" ht="26.35" hidden="1" x14ac:dyDescent="0.25">
      <c r="A135" s="10" t="s">
        <v>195</v>
      </c>
      <c r="B135" s="10" t="s">
        <v>16</v>
      </c>
      <c r="C135" s="10" t="s">
        <v>170</v>
      </c>
      <c r="D135" s="10" t="s">
        <v>166</v>
      </c>
      <c r="E135" s="11">
        <v>0</v>
      </c>
      <c r="F135" s="12"/>
      <c r="G135" s="12"/>
      <c r="H135" s="13">
        <f t="shared" si="21"/>
        <v>0</v>
      </c>
      <c r="I135" s="12"/>
      <c r="J135" s="12"/>
      <c r="K135" s="18">
        <f t="shared" si="18"/>
        <v>0</v>
      </c>
      <c r="L135" s="18">
        <f t="shared" si="19"/>
        <v>0</v>
      </c>
      <c r="M135" s="26">
        <f t="shared" si="20"/>
        <v>0</v>
      </c>
      <c r="N135" s="11"/>
      <c r="O135" s="11"/>
      <c r="P135" s="17">
        <f t="shared" si="16"/>
        <v>0</v>
      </c>
      <c r="Q135" s="11"/>
      <c r="R135" s="13">
        <f t="shared" si="17"/>
        <v>0</v>
      </c>
    </row>
    <row r="136" spans="1:24" s="15" customFormat="1" ht="26.35" hidden="1" x14ac:dyDescent="0.25">
      <c r="A136" s="10" t="s">
        <v>195</v>
      </c>
      <c r="B136" s="10" t="s">
        <v>16</v>
      </c>
      <c r="C136" s="10" t="s">
        <v>170</v>
      </c>
      <c r="D136" s="10" t="s">
        <v>168</v>
      </c>
      <c r="E136" s="11">
        <v>0</v>
      </c>
      <c r="F136" s="12"/>
      <c r="G136" s="12"/>
      <c r="H136" s="13">
        <f t="shared" si="21"/>
        <v>0</v>
      </c>
      <c r="I136" s="12"/>
      <c r="J136" s="12"/>
      <c r="K136" s="18">
        <f t="shared" si="18"/>
        <v>0</v>
      </c>
      <c r="L136" s="18">
        <f t="shared" si="19"/>
        <v>0</v>
      </c>
      <c r="M136" s="26">
        <f t="shared" si="20"/>
        <v>0</v>
      </c>
      <c r="N136" s="11"/>
      <c r="O136" s="11"/>
      <c r="P136" s="17">
        <f t="shared" si="16"/>
        <v>0</v>
      </c>
      <c r="Q136" s="11"/>
      <c r="R136" s="13">
        <f t="shared" si="17"/>
        <v>0</v>
      </c>
    </row>
    <row r="137" spans="1:24" s="24" customFormat="1" ht="24.95" hidden="1" x14ac:dyDescent="0.25">
      <c r="A137" s="20" t="s">
        <v>196</v>
      </c>
      <c r="B137" s="20" t="s">
        <v>16</v>
      </c>
      <c r="C137" s="20" t="s">
        <v>16</v>
      </c>
      <c r="D137" s="20" t="s">
        <v>16</v>
      </c>
      <c r="E137" s="21" t="e">
        <f>E138+#REF!</f>
        <v>#REF!</v>
      </c>
      <c r="F137" s="22"/>
      <c r="G137" s="22"/>
      <c r="H137" s="13" t="e">
        <f t="shared" si="21"/>
        <v>#REF!</v>
      </c>
      <c r="I137" s="22"/>
      <c r="J137" s="22"/>
      <c r="K137" s="18">
        <f t="shared" si="18"/>
        <v>0</v>
      </c>
      <c r="L137" s="18" t="e">
        <f t="shared" si="19"/>
        <v>#REF!</v>
      </c>
      <c r="M137" s="26" t="e">
        <f t="shared" si="20"/>
        <v>#REF!</v>
      </c>
      <c r="N137" s="21"/>
      <c r="O137" s="21"/>
      <c r="P137" s="17" t="e">
        <f t="shared" si="16"/>
        <v>#REF!</v>
      </c>
      <c r="Q137" s="21"/>
      <c r="R137" s="13" t="e">
        <f t="shared" si="17"/>
        <v>#REF!</v>
      </c>
    </row>
    <row r="138" spans="1:24" s="24" customFormat="1" ht="49.85" hidden="1" x14ac:dyDescent="0.25">
      <c r="A138" s="20" t="s">
        <v>197</v>
      </c>
      <c r="B138" s="20" t="s">
        <v>90</v>
      </c>
      <c r="C138" s="20" t="s">
        <v>198</v>
      </c>
      <c r="D138" s="20" t="s">
        <v>16</v>
      </c>
      <c r="E138" s="21">
        <f>E139+E140+E141+E142+E145</f>
        <v>0</v>
      </c>
      <c r="F138" s="22"/>
      <c r="G138" s="22"/>
      <c r="H138" s="13">
        <f t="shared" si="21"/>
        <v>0</v>
      </c>
      <c r="I138" s="22"/>
      <c r="J138" s="22"/>
      <c r="K138" s="18">
        <f t="shared" si="18"/>
        <v>0</v>
      </c>
      <c r="L138" s="18">
        <f t="shared" si="19"/>
        <v>0</v>
      </c>
      <c r="M138" s="26">
        <f t="shared" si="20"/>
        <v>0</v>
      </c>
      <c r="N138" s="21"/>
      <c r="O138" s="21"/>
      <c r="P138" s="17">
        <f t="shared" si="16"/>
        <v>0</v>
      </c>
      <c r="Q138" s="21"/>
      <c r="R138" s="13">
        <f t="shared" si="17"/>
        <v>0</v>
      </c>
    </row>
    <row r="139" spans="1:24" ht="14.55" hidden="1" x14ac:dyDescent="0.25">
      <c r="A139" s="16" t="s">
        <v>199</v>
      </c>
      <c r="B139" s="16" t="s">
        <v>16</v>
      </c>
      <c r="C139" s="16" t="s">
        <v>198</v>
      </c>
      <c r="D139" s="16" t="s">
        <v>62</v>
      </c>
      <c r="E139" s="17">
        <v>0</v>
      </c>
      <c r="F139" s="18"/>
      <c r="G139" s="18"/>
      <c r="H139" s="13">
        <f t="shared" si="21"/>
        <v>0</v>
      </c>
      <c r="I139" s="18"/>
      <c r="J139" s="18"/>
      <c r="K139" s="18">
        <f t="shared" si="18"/>
        <v>0</v>
      </c>
      <c r="L139" s="18">
        <f t="shared" si="19"/>
        <v>0</v>
      </c>
      <c r="M139" s="26">
        <f t="shared" si="20"/>
        <v>0</v>
      </c>
      <c r="N139" s="17"/>
      <c r="O139" s="17"/>
      <c r="P139" s="17">
        <f t="shared" si="16"/>
        <v>0</v>
      </c>
      <c r="Q139" s="17"/>
      <c r="R139" s="13">
        <f t="shared" si="17"/>
        <v>0</v>
      </c>
      <c r="S139" s="1"/>
      <c r="T139" s="1"/>
      <c r="U139" s="1"/>
      <c r="V139" s="1"/>
      <c r="W139" s="1"/>
      <c r="X139" s="1"/>
    </row>
    <row r="140" spans="1:24" ht="24.95" hidden="1" x14ac:dyDescent="0.25">
      <c r="A140" s="16" t="s">
        <v>138</v>
      </c>
      <c r="B140" s="16" t="s">
        <v>16</v>
      </c>
      <c r="C140" s="16" t="s">
        <v>198</v>
      </c>
      <c r="D140" s="16" t="s">
        <v>139</v>
      </c>
      <c r="E140" s="17">
        <v>0</v>
      </c>
      <c r="F140" s="18"/>
      <c r="G140" s="18"/>
      <c r="H140" s="13">
        <f t="shared" si="21"/>
        <v>0</v>
      </c>
      <c r="I140" s="18"/>
      <c r="J140" s="18"/>
      <c r="K140" s="18">
        <f t="shared" si="18"/>
        <v>0</v>
      </c>
      <c r="L140" s="18">
        <f t="shared" si="19"/>
        <v>0</v>
      </c>
      <c r="M140" s="26">
        <f t="shared" si="20"/>
        <v>0</v>
      </c>
      <c r="N140" s="17"/>
      <c r="O140" s="17"/>
      <c r="P140" s="17">
        <f t="shared" si="16"/>
        <v>0</v>
      </c>
      <c r="Q140" s="17"/>
      <c r="R140" s="13">
        <f t="shared" si="17"/>
        <v>0</v>
      </c>
      <c r="S140" s="1"/>
      <c r="T140" s="1"/>
      <c r="U140" s="1"/>
      <c r="V140" s="1"/>
      <c r="W140" s="1"/>
      <c r="X140" s="1"/>
    </row>
    <row r="141" spans="1:24" ht="24.95" hidden="1" x14ac:dyDescent="0.25">
      <c r="A141" s="16" t="s">
        <v>140</v>
      </c>
      <c r="B141" s="16" t="s">
        <v>16</v>
      </c>
      <c r="C141" s="16" t="s">
        <v>198</v>
      </c>
      <c r="D141" s="16" t="s">
        <v>141</v>
      </c>
      <c r="E141" s="17">
        <v>0</v>
      </c>
      <c r="F141" s="18"/>
      <c r="G141" s="18"/>
      <c r="H141" s="13">
        <f t="shared" si="21"/>
        <v>0</v>
      </c>
      <c r="I141" s="18"/>
      <c r="J141" s="18"/>
      <c r="K141" s="18">
        <f t="shared" si="18"/>
        <v>0</v>
      </c>
      <c r="L141" s="18">
        <f t="shared" si="19"/>
        <v>0</v>
      </c>
      <c r="M141" s="26">
        <f t="shared" si="20"/>
        <v>0</v>
      </c>
      <c r="N141" s="17"/>
      <c r="O141" s="17"/>
      <c r="P141" s="17">
        <f t="shared" si="16"/>
        <v>0</v>
      </c>
      <c r="Q141" s="17"/>
      <c r="R141" s="13">
        <f t="shared" si="17"/>
        <v>0</v>
      </c>
      <c r="S141" s="1"/>
      <c r="T141" s="1"/>
      <c r="U141" s="1"/>
      <c r="V141" s="1"/>
      <c r="W141" s="1"/>
      <c r="X141" s="1"/>
    </row>
    <row r="142" spans="1:24" ht="14.55" hidden="1" x14ac:dyDescent="0.25">
      <c r="A142" s="16" t="s">
        <v>157</v>
      </c>
      <c r="B142" s="16" t="s">
        <v>16</v>
      </c>
      <c r="C142" s="16" t="s">
        <v>198</v>
      </c>
      <c r="D142" s="16" t="s">
        <v>158</v>
      </c>
      <c r="E142" s="17">
        <f>E143+E144</f>
        <v>0</v>
      </c>
      <c r="F142" s="18"/>
      <c r="G142" s="18"/>
      <c r="H142" s="13">
        <f t="shared" si="21"/>
        <v>0</v>
      </c>
      <c r="I142" s="18"/>
      <c r="J142" s="18"/>
      <c r="K142" s="18">
        <f t="shared" si="18"/>
        <v>0</v>
      </c>
      <c r="L142" s="18">
        <f t="shared" si="19"/>
        <v>0</v>
      </c>
      <c r="M142" s="26">
        <f t="shared" si="20"/>
        <v>0</v>
      </c>
      <c r="N142" s="17"/>
      <c r="O142" s="17"/>
      <c r="P142" s="17">
        <f t="shared" si="16"/>
        <v>0</v>
      </c>
      <c r="Q142" s="17"/>
      <c r="R142" s="13">
        <f t="shared" si="17"/>
        <v>0</v>
      </c>
      <c r="S142" s="1"/>
      <c r="T142" s="1"/>
      <c r="U142" s="1"/>
      <c r="V142" s="1"/>
      <c r="W142" s="1"/>
      <c r="X142" s="1"/>
    </row>
    <row r="143" spans="1:24" ht="14.55" hidden="1" x14ac:dyDescent="0.25">
      <c r="A143" s="16" t="s">
        <v>200</v>
      </c>
      <c r="B143" s="16" t="s">
        <v>16</v>
      </c>
      <c r="C143" s="16" t="s">
        <v>198</v>
      </c>
      <c r="D143" s="16" t="s">
        <v>158</v>
      </c>
      <c r="E143" s="17">
        <v>0</v>
      </c>
      <c r="F143" s="18"/>
      <c r="G143" s="18"/>
      <c r="H143" s="13">
        <f t="shared" si="21"/>
        <v>0</v>
      </c>
      <c r="I143" s="18"/>
      <c r="J143" s="18"/>
      <c r="K143" s="18">
        <f t="shared" si="18"/>
        <v>0</v>
      </c>
      <c r="L143" s="18">
        <f t="shared" si="19"/>
        <v>0</v>
      </c>
      <c r="M143" s="26">
        <f t="shared" si="20"/>
        <v>0</v>
      </c>
      <c r="N143" s="17"/>
      <c r="O143" s="17"/>
      <c r="P143" s="17">
        <f t="shared" si="16"/>
        <v>0</v>
      </c>
      <c r="Q143" s="17"/>
      <c r="R143" s="13">
        <f t="shared" si="17"/>
        <v>0</v>
      </c>
      <c r="S143" s="1"/>
      <c r="T143" s="1"/>
      <c r="U143" s="1"/>
      <c r="V143" s="1"/>
      <c r="W143" s="1"/>
      <c r="X143" s="1"/>
    </row>
    <row r="144" spans="1:24" ht="14.55" hidden="1" x14ac:dyDescent="0.25">
      <c r="A144" s="16" t="s">
        <v>160</v>
      </c>
      <c r="B144" s="16" t="s">
        <v>16</v>
      </c>
      <c r="C144" s="16" t="s">
        <v>198</v>
      </c>
      <c r="D144" s="16" t="s">
        <v>158</v>
      </c>
      <c r="E144" s="17">
        <v>0</v>
      </c>
      <c r="F144" s="18"/>
      <c r="G144" s="18"/>
      <c r="H144" s="13">
        <f t="shared" si="21"/>
        <v>0</v>
      </c>
      <c r="I144" s="18"/>
      <c r="J144" s="18"/>
      <c r="K144" s="18">
        <f t="shared" si="18"/>
        <v>0</v>
      </c>
      <c r="L144" s="18">
        <f t="shared" si="19"/>
        <v>0</v>
      </c>
      <c r="M144" s="26">
        <f t="shared" si="20"/>
        <v>0</v>
      </c>
      <c r="N144" s="17"/>
      <c r="O144" s="17"/>
      <c r="P144" s="17">
        <f t="shared" si="16"/>
        <v>0</v>
      </c>
      <c r="Q144" s="17"/>
      <c r="R144" s="13">
        <f t="shared" si="17"/>
        <v>0</v>
      </c>
      <c r="S144" s="1"/>
      <c r="T144" s="1"/>
      <c r="U144" s="1"/>
      <c r="V144" s="1"/>
      <c r="W144" s="1"/>
      <c r="X144" s="1"/>
    </row>
    <row r="145" spans="1:24" ht="14.55" hidden="1" x14ac:dyDescent="0.25">
      <c r="A145" s="16" t="s">
        <v>201</v>
      </c>
      <c r="B145" s="16" t="s">
        <v>16</v>
      </c>
      <c r="C145" s="16" t="s">
        <v>198</v>
      </c>
      <c r="D145" s="16" t="s">
        <v>202</v>
      </c>
      <c r="E145" s="17">
        <v>0</v>
      </c>
      <c r="F145" s="18"/>
      <c r="G145" s="18"/>
      <c r="H145" s="13">
        <f t="shared" si="21"/>
        <v>0</v>
      </c>
      <c r="I145" s="18"/>
      <c r="J145" s="18"/>
      <c r="K145" s="18">
        <f t="shared" si="18"/>
        <v>0</v>
      </c>
      <c r="L145" s="18">
        <f t="shared" si="19"/>
        <v>0</v>
      </c>
      <c r="M145" s="26">
        <f t="shared" si="20"/>
        <v>0</v>
      </c>
      <c r="N145" s="17"/>
      <c r="O145" s="17"/>
      <c r="P145" s="17">
        <f t="shared" si="16"/>
        <v>0</v>
      </c>
      <c r="Q145" s="17"/>
      <c r="R145" s="13">
        <f t="shared" si="17"/>
        <v>0</v>
      </c>
      <c r="S145" s="1"/>
      <c r="T145" s="1"/>
      <c r="U145" s="1"/>
      <c r="V145" s="1"/>
      <c r="W145" s="1"/>
      <c r="X145" s="1"/>
    </row>
    <row r="146" spans="1:24" ht="14.55" hidden="1" x14ac:dyDescent="0.25">
      <c r="A146" s="16" t="s">
        <v>205</v>
      </c>
      <c r="B146" s="16" t="s">
        <v>16</v>
      </c>
      <c r="C146" s="16" t="s">
        <v>204</v>
      </c>
      <c r="D146" s="16" t="s">
        <v>68</v>
      </c>
      <c r="E146" s="17">
        <v>0</v>
      </c>
      <c r="F146" s="18"/>
      <c r="G146" s="18"/>
      <c r="H146" s="13">
        <f t="shared" si="21"/>
        <v>0</v>
      </c>
      <c r="I146" s="18"/>
      <c r="J146" s="18"/>
      <c r="K146" s="18">
        <f t="shared" si="18"/>
        <v>0</v>
      </c>
      <c r="L146" s="18">
        <f t="shared" si="19"/>
        <v>0</v>
      </c>
      <c r="M146" s="26">
        <f t="shared" si="20"/>
        <v>0</v>
      </c>
      <c r="N146" s="17"/>
      <c r="O146" s="17"/>
      <c r="P146" s="17">
        <f t="shared" si="16"/>
        <v>0</v>
      </c>
      <c r="Q146" s="17"/>
      <c r="R146" s="13">
        <f t="shared" si="17"/>
        <v>0</v>
      </c>
      <c r="S146" s="1"/>
      <c r="T146" s="1"/>
      <c r="U146" s="1"/>
      <c r="V146" s="1"/>
      <c r="W146" s="1"/>
      <c r="X146" s="1"/>
    </row>
    <row r="147" spans="1:24" ht="14.55" hidden="1" x14ac:dyDescent="0.25">
      <c r="A147" s="16" t="s">
        <v>75</v>
      </c>
      <c r="B147" s="16" t="s">
        <v>16</v>
      </c>
      <c r="C147" s="16" t="s">
        <v>204</v>
      </c>
      <c r="D147" s="16" t="s">
        <v>76</v>
      </c>
      <c r="E147" s="17">
        <v>0</v>
      </c>
      <c r="F147" s="18"/>
      <c r="G147" s="18"/>
      <c r="H147" s="13">
        <f t="shared" si="21"/>
        <v>0</v>
      </c>
      <c r="I147" s="18"/>
      <c r="J147" s="18"/>
      <c r="K147" s="18">
        <f t="shared" si="18"/>
        <v>0</v>
      </c>
      <c r="L147" s="18">
        <f t="shared" si="19"/>
        <v>0</v>
      </c>
      <c r="M147" s="26">
        <f t="shared" si="20"/>
        <v>0</v>
      </c>
      <c r="N147" s="17"/>
      <c r="O147" s="17"/>
      <c r="P147" s="17">
        <f t="shared" si="16"/>
        <v>0</v>
      </c>
      <c r="Q147" s="17"/>
      <c r="R147" s="13">
        <f t="shared" si="17"/>
        <v>0</v>
      </c>
      <c r="S147" s="1"/>
      <c r="T147" s="1"/>
      <c r="U147" s="1"/>
      <c r="V147" s="1"/>
      <c r="W147" s="1"/>
      <c r="X147" s="1"/>
    </row>
    <row r="148" spans="1:24" ht="14.55" hidden="1" x14ac:dyDescent="0.25">
      <c r="A148" s="16" t="s">
        <v>153</v>
      </c>
      <c r="B148" s="16" t="s">
        <v>16</v>
      </c>
      <c r="C148" s="16" t="s">
        <v>204</v>
      </c>
      <c r="D148" s="16" t="s">
        <v>154</v>
      </c>
      <c r="E148" s="17">
        <v>0</v>
      </c>
      <c r="F148" s="18"/>
      <c r="G148" s="18"/>
      <c r="H148" s="13">
        <f t="shared" si="21"/>
        <v>0</v>
      </c>
      <c r="I148" s="18"/>
      <c r="J148" s="18"/>
      <c r="K148" s="18">
        <f t="shared" si="18"/>
        <v>0</v>
      </c>
      <c r="L148" s="18">
        <f t="shared" si="19"/>
        <v>0</v>
      </c>
      <c r="M148" s="26">
        <f t="shared" si="20"/>
        <v>0</v>
      </c>
      <c r="N148" s="17"/>
      <c r="O148" s="17"/>
      <c r="P148" s="17">
        <f t="shared" si="16"/>
        <v>0</v>
      </c>
      <c r="Q148" s="17"/>
      <c r="R148" s="13">
        <f t="shared" si="17"/>
        <v>0</v>
      </c>
      <c r="S148" s="1"/>
      <c r="T148" s="1"/>
      <c r="U148" s="1"/>
      <c r="V148" s="1"/>
      <c r="W148" s="1"/>
      <c r="X148" s="1"/>
    </row>
    <row r="149" spans="1:24" ht="14.55" hidden="1" x14ac:dyDescent="0.25">
      <c r="A149" s="16" t="s">
        <v>60</v>
      </c>
      <c r="B149" s="16" t="s">
        <v>16</v>
      </c>
      <c r="C149" s="16" t="s">
        <v>204</v>
      </c>
      <c r="D149" s="16" t="s">
        <v>62</v>
      </c>
      <c r="E149" s="17">
        <v>0</v>
      </c>
      <c r="F149" s="18"/>
      <c r="G149" s="18"/>
      <c r="H149" s="13">
        <f t="shared" si="21"/>
        <v>0</v>
      </c>
      <c r="I149" s="18"/>
      <c r="J149" s="18"/>
      <c r="K149" s="18">
        <f t="shared" si="18"/>
        <v>0</v>
      </c>
      <c r="L149" s="18">
        <f t="shared" si="19"/>
        <v>0</v>
      </c>
      <c r="M149" s="26">
        <f t="shared" si="20"/>
        <v>0</v>
      </c>
      <c r="N149" s="17"/>
      <c r="O149" s="17"/>
      <c r="P149" s="17">
        <f t="shared" si="16"/>
        <v>0</v>
      </c>
      <c r="Q149" s="17"/>
      <c r="R149" s="13">
        <f t="shared" si="17"/>
        <v>0</v>
      </c>
      <c r="S149" s="1"/>
      <c r="T149" s="1"/>
      <c r="U149" s="1"/>
      <c r="V149" s="1"/>
      <c r="W149" s="1"/>
      <c r="X149" s="1"/>
    </row>
    <row r="150" spans="1:24" ht="37.4" hidden="1" x14ac:dyDescent="0.25">
      <c r="A150" s="16" t="s">
        <v>178</v>
      </c>
      <c r="B150" s="16" t="s">
        <v>16</v>
      </c>
      <c r="C150" s="16" t="s">
        <v>204</v>
      </c>
      <c r="D150" s="16" t="s">
        <v>179</v>
      </c>
      <c r="E150" s="17">
        <v>0</v>
      </c>
      <c r="F150" s="18"/>
      <c r="G150" s="18"/>
      <c r="H150" s="13">
        <f t="shared" si="21"/>
        <v>0</v>
      </c>
      <c r="I150" s="18"/>
      <c r="J150" s="18"/>
      <c r="K150" s="18">
        <f t="shared" si="18"/>
        <v>0</v>
      </c>
      <c r="L150" s="18">
        <f t="shared" si="19"/>
        <v>0</v>
      </c>
      <c r="M150" s="26">
        <f t="shared" si="20"/>
        <v>0</v>
      </c>
      <c r="N150" s="17"/>
      <c r="O150" s="17"/>
      <c r="P150" s="17">
        <f t="shared" si="16"/>
        <v>0</v>
      </c>
      <c r="Q150" s="17"/>
      <c r="R150" s="13">
        <f t="shared" si="17"/>
        <v>0</v>
      </c>
      <c r="S150" s="1"/>
      <c r="T150" s="1"/>
      <c r="U150" s="1"/>
      <c r="V150" s="1"/>
      <c r="W150" s="1"/>
      <c r="X150" s="1"/>
    </row>
    <row r="151" spans="1:24" ht="14.55" hidden="1" x14ac:dyDescent="0.25">
      <c r="A151" s="16" t="s">
        <v>127</v>
      </c>
      <c r="B151" s="16" t="s">
        <v>16</v>
      </c>
      <c r="C151" s="16" t="s">
        <v>204</v>
      </c>
      <c r="D151" s="16" t="s">
        <v>115</v>
      </c>
      <c r="E151" s="17">
        <v>0</v>
      </c>
      <c r="F151" s="18"/>
      <c r="G151" s="18"/>
      <c r="H151" s="13">
        <f t="shared" si="21"/>
        <v>0</v>
      </c>
      <c r="I151" s="18"/>
      <c r="J151" s="18"/>
      <c r="K151" s="18">
        <f t="shared" si="18"/>
        <v>0</v>
      </c>
      <c r="L151" s="18">
        <f t="shared" si="19"/>
        <v>0</v>
      </c>
      <c r="M151" s="26">
        <f t="shared" si="20"/>
        <v>0</v>
      </c>
      <c r="N151" s="17"/>
      <c r="O151" s="17"/>
      <c r="P151" s="17">
        <f t="shared" si="16"/>
        <v>0</v>
      </c>
      <c r="Q151" s="17"/>
      <c r="R151" s="13">
        <f t="shared" si="17"/>
        <v>0</v>
      </c>
      <c r="S151" s="1"/>
      <c r="T151" s="1"/>
      <c r="U151" s="1"/>
      <c r="V151" s="1"/>
      <c r="W151" s="1"/>
      <c r="X151" s="1"/>
    </row>
    <row r="152" spans="1:24" ht="24.95" hidden="1" x14ac:dyDescent="0.25">
      <c r="A152" s="16" t="s">
        <v>138</v>
      </c>
      <c r="B152" s="16" t="s">
        <v>16</v>
      </c>
      <c r="C152" s="16" t="s">
        <v>204</v>
      </c>
      <c r="D152" s="16" t="s">
        <v>139</v>
      </c>
      <c r="E152" s="17">
        <v>0</v>
      </c>
      <c r="F152" s="18"/>
      <c r="G152" s="18"/>
      <c r="H152" s="13">
        <f t="shared" si="21"/>
        <v>0</v>
      </c>
      <c r="I152" s="18"/>
      <c r="J152" s="18"/>
      <c r="K152" s="18">
        <f t="shared" si="18"/>
        <v>0</v>
      </c>
      <c r="L152" s="18">
        <f t="shared" si="19"/>
        <v>0</v>
      </c>
      <c r="M152" s="26">
        <f t="shared" si="20"/>
        <v>0</v>
      </c>
      <c r="N152" s="17"/>
      <c r="O152" s="17"/>
      <c r="P152" s="17">
        <f t="shared" si="16"/>
        <v>0</v>
      </c>
      <c r="Q152" s="17"/>
      <c r="R152" s="13">
        <f t="shared" si="17"/>
        <v>0</v>
      </c>
      <c r="S152" s="1"/>
      <c r="T152" s="1"/>
      <c r="U152" s="1"/>
      <c r="V152" s="1"/>
      <c r="W152" s="1"/>
      <c r="X152" s="1"/>
    </row>
    <row r="153" spans="1:24" ht="24.95" hidden="1" x14ac:dyDescent="0.25">
      <c r="A153" s="16" t="s">
        <v>140</v>
      </c>
      <c r="B153" s="16" t="s">
        <v>16</v>
      </c>
      <c r="C153" s="16" t="s">
        <v>204</v>
      </c>
      <c r="D153" s="16" t="s">
        <v>141</v>
      </c>
      <c r="E153" s="17">
        <v>0</v>
      </c>
      <c r="F153" s="18"/>
      <c r="G153" s="18"/>
      <c r="H153" s="13">
        <f t="shared" si="21"/>
        <v>0</v>
      </c>
      <c r="I153" s="18"/>
      <c r="J153" s="18"/>
      <c r="K153" s="18">
        <f t="shared" si="18"/>
        <v>0</v>
      </c>
      <c r="L153" s="18">
        <f t="shared" si="19"/>
        <v>0</v>
      </c>
      <c r="M153" s="26">
        <f t="shared" si="20"/>
        <v>0</v>
      </c>
      <c r="N153" s="17"/>
      <c r="O153" s="17"/>
      <c r="P153" s="17">
        <f t="shared" si="16"/>
        <v>0</v>
      </c>
      <c r="Q153" s="17"/>
      <c r="R153" s="13">
        <f t="shared" si="17"/>
        <v>0</v>
      </c>
      <c r="S153" s="1"/>
      <c r="T153" s="1"/>
      <c r="U153" s="1"/>
      <c r="V153" s="1"/>
      <c r="W153" s="1"/>
      <c r="X153" s="1"/>
    </row>
    <row r="154" spans="1:24" ht="14.55" hidden="1" x14ac:dyDescent="0.25">
      <c r="A154" s="16" t="s">
        <v>157</v>
      </c>
      <c r="B154" s="16" t="s">
        <v>16</v>
      </c>
      <c r="C154" s="16" t="s">
        <v>204</v>
      </c>
      <c r="D154" s="16" t="s">
        <v>158</v>
      </c>
      <c r="E154" s="17">
        <f>E155+E156</f>
        <v>0</v>
      </c>
      <c r="F154" s="18"/>
      <c r="G154" s="18"/>
      <c r="H154" s="13">
        <f t="shared" si="21"/>
        <v>0</v>
      </c>
      <c r="I154" s="18"/>
      <c r="J154" s="18"/>
      <c r="K154" s="18">
        <f t="shared" si="18"/>
        <v>0</v>
      </c>
      <c r="L154" s="18">
        <f t="shared" si="19"/>
        <v>0</v>
      </c>
      <c r="M154" s="26">
        <f t="shared" si="20"/>
        <v>0</v>
      </c>
      <c r="N154" s="17"/>
      <c r="O154" s="17"/>
      <c r="P154" s="17">
        <f t="shared" si="16"/>
        <v>0</v>
      </c>
      <c r="Q154" s="17"/>
      <c r="R154" s="13">
        <f t="shared" si="17"/>
        <v>0</v>
      </c>
      <c r="S154" s="1"/>
      <c r="T154" s="1"/>
      <c r="U154" s="1"/>
      <c r="V154" s="1"/>
      <c r="W154" s="1"/>
      <c r="X154" s="1"/>
    </row>
    <row r="155" spans="1:24" ht="14.55" hidden="1" x14ac:dyDescent="0.25">
      <c r="A155" s="16" t="s">
        <v>159</v>
      </c>
      <c r="B155" s="16" t="s">
        <v>16</v>
      </c>
      <c r="C155" s="16" t="s">
        <v>204</v>
      </c>
      <c r="D155" s="16" t="s">
        <v>158</v>
      </c>
      <c r="E155" s="17">
        <v>0</v>
      </c>
      <c r="F155" s="18"/>
      <c r="G155" s="18"/>
      <c r="H155" s="13">
        <f t="shared" si="21"/>
        <v>0</v>
      </c>
      <c r="I155" s="18"/>
      <c r="J155" s="18"/>
      <c r="K155" s="18">
        <f t="shared" si="18"/>
        <v>0</v>
      </c>
      <c r="L155" s="18">
        <f t="shared" si="19"/>
        <v>0</v>
      </c>
      <c r="M155" s="26">
        <f t="shared" si="20"/>
        <v>0</v>
      </c>
      <c r="N155" s="17"/>
      <c r="O155" s="17"/>
      <c r="P155" s="17">
        <f t="shared" si="16"/>
        <v>0</v>
      </c>
      <c r="Q155" s="17"/>
      <c r="R155" s="13">
        <f t="shared" si="17"/>
        <v>0</v>
      </c>
      <c r="S155" s="1"/>
      <c r="T155" s="1"/>
      <c r="U155" s="1"/>
      <c r="V155" s="1"/>
      <c r="W155" s="1"/>
      <c r="X155" s="1"/>
    </row>
    <row r="156" spans="1:24" ht="14.55" hidden="1" x14ac:dyDescent="0.25">
      <c r="A156" s="16" t="s">
        <v>160</v>
      </c>
      <c r="B156" s="16" t="s">
        <v>16</v>
      </c>
      <c r="C156" s="16" t="s">
        <v>204</v>
      </c>
      <c r="D156" s="16" t="s">
        <v>158</v>
      </c>
      <c r="E156" s="17">
        <v>0</v>
      </c>
      <c r="F156" s="18"/>
      <c r="G156" s="18"/>
      <c r="H156" s="13">
        <f t="shared" si="21"/>
        <v>0</v>
      </c>
      <c r="I156" s="18"/>
      <c r="J156" s="18"/>
      <c r="K156" s="18">
        <f t="shared" si="18"/>
        <v>0</v>
      </c>
      <c r="L156" s="18">
        <f t="shared" si="19"/>
        <v>0</v>
      </c>
      <c r="M156" s="26">
        <f t="shared" si="20"/>
        <v>0</v>
      </c>
      <c r="N156" s="17"/>
      <c r="O156" s="17"/>
      <c r="P156" s="17">
        <f t="shared" si="16"/>
        <v>0</v>
      </c>
      <c r="Q156" s="17"/>
      <c r="R156" s="13">
        <f t="shared" si="17"/>
        <v>0</v>
      </c>
      <c r="S156" s="1"/>
      <c r="T156" s="1"/>
      <c r="U156" s="1"/>
      <c r="V156" s="1"/>
      <c r="W156" s="1"/>
      <c r="X156" s="1"/>
    </row>
    <row r="157" spans="1:24" ht="14.55" hidden="1" x14ac:dyDescent="0.25">
      <c r="A157" s="16" t="s">
        <v>201</v>
      </c>
      <c r="B157" s="16" t="s">
        <v>16</v>
      </c>
      <c r="C157" s="16" t="s">
        <v>204</v>
      </c>
      <c r="D157" s="16" t="s">
        <v>202</v>
      </c>
      <c r="E157" s="17">
        <v>0</v>
      </c>
      <c r="F157" s="18"/>
      <c r="G157" s="18"/>
      <c r="H157" s="13">
        <f t="shared" si="21"/>
        <v>0</v>
      </c>
      <c r="I157" s="18"/>
      <c r="J157" s="18"/>
      <c r="K157" s="18">
        <f t="shared" si="18"/>
        <v>0</v>
      </c>
      <c r="L157" s="18">
        <f t="shared" si="19"/>
        <v>0</v>
      </c>
      <c r="M157" s="26">
        <f t="shared" si="20"/>
        <v>0</v>
      </c>
      <c r="N157" s="17"/>
      <c r="O157" s="17"/>
      <c r="P157" s="17">
        <f t="shared" si="16"/>
        <v>0</v>
      </c>
      <c r="Q157" s="17"/>
      <c r="R157" s="13">
        <f t="shared" si="17"/>
        <v>0</v>
      </c>
      <c r="S157" s="1"/>
      <c r="T157" s="1"/>
      <c r="U157" s="1"/>
      <c r="V157" s="1"/>
      <c r="W157" s="1"/>
      <c r="X157" s="1"/>
    </row>
    <row r="158" spans="1:24" ht="14.55" hidden="1" x14ac:dyDescent="0.25">
      <c r="A158" s="16" t="s">
        <v>182</v>
      </c>
      <c r="B158" s="16" t="s">
        <v>16</v>
      </c>
      <c r="C158" s="16" t="s">
        <v>204</v>
      </c>
      <c r="D158" s="16" t="s">
        <v>80</v>
      </c>
      <c r="E158" s="17">
        <v>0</v>
      </c>
      <c r="F158" s="18"/>
      <c r="G158" s="18"/>
      <c r="H158" s="13">
        <f t="shared" si="21"/>
        <v>0</v>
      </c>
      <c r="I158" s="18"/>
      <c r="J158" s="18"/>
      <c r="K158" s="18">
        <f t="shared" si="18"/>
        <v>0</v>
      </c>
      <c r="L158" s="18">
        <f t="shared" si="19"/>
        <v>0</v>
      </c>
      <c r="M158" s="26">
        <f t="shared" si="20"/>
        <v>0</v>
      </c>
      <c r="N158" s="17"/>
      <c r="O158" s="17"/>
      <c r="P158" s="17">
        <f t="shared" si="16"/>
        <v>0</v>
      </c>
      <c r="Q158" s="17"/>
      <c r="R158" s="13">
        <f t="shared" si="17"/>
        <v>0</v>
      </c>
      <c r="S158" s="1"/>
      <c r="T158" s="1"/>
      <c r="U158" s="1"/>
      <c r="V158" s="1"/>
      <c r="W158" s="1"/>
      <c r="X158" s="1"/>
    </row>
    <row r="159" spans="1:24" s="24" customFormat="1" hidden="1" x14ac:dyDescent="0.25">
      <c r="A159" s="20" t="s">
        <v>206</v>
      </c>
      <c r="B159" s="20" t="s">
        <v>78</v>
      </c>
      <c r="C159" s="20" t="s">
        <v>207</v>
      </c>
      <c r="D159" s="20" t="s">
        <v>16</v>
      </c>
      <c r="E159" s="21">
        <v>0</v>
      </c>
      <c r="F159" s="22"/>
      <c r="G159" s="22"/>
      <c r="H159" s="13">
        <f t="shared" si="21"/>
        <v>0</v>
      </c>
      <c r="I159" s="22"/>
      <c r="J159" s="22"/>
      <c r="K159" s="18">
        <f t="shared" si="18"/>
        <v>0</v>
      </c>
      <c r="L159" s="18">
        <f t="shared" si="19"/>
        <v>0</v>
      </c>
      <c r="M159" s="26">
        <f t="shared" si="20"/>
        <v>0</v>
      </c>
      <c r="N159" s="21"/>
      <c r="O159" s="21"/>
      <c r="P159" s="17">
        <f t="shared" si="16"/>
        <v>0</v>
      </c>
      <c r="Q159" s="21"/>
      <c r="R159" s="13">
        <f t="shared" si="17"/>
        <v>0</v>
      </c>
    </row>
    <row r="160" spans="1:24" ht="14.55" hidden="1" x14ac:dyDescent="0.25">
      <c r="A160" s="16" t="s">
        <v>208</v>
      </c>
      <c r="B160" s="16" t="s">
        <v>158</v>
      </c>
      <c r="C160" s="16" t="s">
        <v>16</v>
      </c>
      <c r="D160" s="16" t="s">
        <v>16</v>
      </c>
      <c r="E160" s="17">
        <v>0</v>
      </c>
      <c r="F160" s="18"/>
      <c r="G160" s="18"/>
      <c r="H160" s="13">
        <f t="shared" si="21"/>
        <v>0</v>
      </c>
      <c r="I160" s="18"/>
      <c r="J160" s="18"/>
      <c r="K160" s="18">
        <f t="shared" si="18"/>
        <v>0</v>
      </c>
      <c r="L160" s="18">
        <f t="shared" si="19"/>
        <v>0</v>
      </c>
      <c r="M160" s="26">
        <f t="shared" si="20"/>
        <v>0</v>
      </c>
      <c r="N160" s="17"/>
      <c r="O160" s="17"/>
      <c r="P160" s="17">
        <f t="shared" si="16"/>
        <v>0</v>
      </c>
      <c r="Q160" s="17"/>
      <c r="R160" s="13">
        <f t="shared" si="17"/>
        <v>0</v>
      </c>
      <c r="S160" s="1"/>
      <c r="T160" s="1"/>
      <c r="U160" s="1"/>
      <c r="V160" s="1"/>
      <c r="W160" s="1"/>
      <c r="X160" s="1"/>
    </row>
    <row r="161" spans="1:24" ht="14.55" hidden="1" x14ac:dyDescent="0.25">
      <c r="A161" s="16" t="s">
        <v>209</v>
      </c>
      <c r="B161" s="16" t="s">
        <v>181</v>
      </c>
      <c r="C161" s="16" t="s">
        <v>16</v>
      </c>
      <c r="D161" s="16" t="s">
        <v>16</v>
      </c>
      <c r="E161" s="17">
        <v>0</v>
      </c>
      <c r="F161" s="18"/>
      <c r="G161" s="18"/>
      <c r="H161" s="13">
        <f t="shared" si="21"/>
        <v>0</v>
      </c>
      <c r="I161" s="18"/>
      <c r="J161" s="18"/>
      <c r="K161" s="18">
        <f t="shared" si="18"/>
        <v>0</v>
      </c>
      <c r="L161" s="18">
        <f t="shared" si="19"/>
        <v>0</v>
      </c>
      <c r="M161" s="26">
        <f t="shared" si="20"/>
        <v>0</v>
      </c>
      <c r="N161" s="17"/>
      <c r="O161" s="17"/>
      <c r="P161" s="17">
        <f t="shared" si="16"/>
        <v>0</v>
      </c>
      <c r="Q161" s="17"/>
      <c r="R161" s="13">
        <f t="shared" si="17"/>
        <v>0</v>
      </c>
      <c r="S161" s="1"/>
      <c r="T161" s="1"/>
      <c r="U161" s="1"/>
      <c r="V161" s="1"/>
      <c r="W161" s="1"/>
      <c r="X161" s="1"/>
    </row>
    <row r="162" spans="1:24" s="24" customFormat="1" hidden="1" x14ac:dyDescent="0.25">
      <c r="A162" s="20" t="s">
        <v>210</v>
      </c>
      <c r="B162" s="20" t="s">
        <v>44</v>
      </c>
      <c r="C162" s="20" t="s">
        <v>211</v>
      </c>
      <c r="D162" s="20" t="s">
        <v>16</v>
      </c>
      <c r="E162" s="21">
        <v>0</v>
      </c>
      <c r="F162" s="22"/>
      <c r="G162" s="22"/>
      <c r="H162" s="13">
        <f t="shared" si="21"/>
        <v>0</v>
      </c>
      <c r="I162" s="22"/>
      <c r="J162" s="22"/>
      <c r="K162" s="18">
        <f t="shared" si="18"/>
        <v>0</v>
      </c>
      <c r="L162" s="18">
        <f t="shared" si="19"/>
        <v>0</v>
      </c>
      <c r="M162" s="26">
        <f t="shared" si="20"/>
        <v>0</v>
      </c>
      <c r="N162" s="21"/>
      <c r="O162" s="21"/>
      <c r="P162" s="17">
        <f t="shared" ref="P162:P166" si="31">M162-(N162+O162)</f>
        <v>0</v>
      </c>
      <c r="Q162" s="21"/>
      <c r="R162" s="13">
        <f t="shared" ref="R162:R166" si="32">M162+Q162</f>
        <v>0</v>
      </c>
    </row>
    <row r="163" spans="1:24" ht="14.55" hidden="1" x14ac:dyDescent="0.25">
      <c r="A163" s="16" t="s">
        <v>212</v>
      </c>
      <c r="B163" s="16" t="s">
        <v>46</v>
      </c>
      <c r="C163" s="16" t="s">
        <v>16</v>
      </c>
      <c r="D163" s="16" t="s">
        <v>16</v>
      </c>
      <c r="E163" s="17">
        <v>0</v>
      </c>
      <c r="F163" s="18"/>
      <c r="G163" s="18"/>
      <c r="H163" s="13">
        <f t="shared" si="21"/>
        <v>0</v>
      </c>
      <c r="I163" s="18"/>
      <c r="J163" s="18"/>
      <c r="K163" s="18">
        <f t="shared" ref="K163:K166" si="33">I163+J163</f>
        <v>0</v>
      </c>
      <c r="L163" s="18">
        <f t="shared" ref="L163:L166" si="34">K163-H163</f>
        <v>0</v>
      </c>
      <c r="M163" s="26">
        <f t="shared" ref="M163:M164" si="35">H163+L163</f>
        <v>0</v>
      </c>
      <c r="N163" s="17"/>
      <c r="O163" s="17"/>
      <c r="P163" s="17">
        <f t="shared" si="31"/>
        <v>0</v>
      </c>
      <c r="Q163" s="17"/>
      <c r="R163" s="13">
        <f t="shared" si="32"/>
        <v>0</v>
      </c>
      <c r="S163" s="1"/>
      <c r="T163" s="1"/>
      <c r="U163" s="1"/>
      <c r="V163" s="1"/>
      <c r="W163" s="1"/>
      <c r="X163" s="1"/>
    </row>
    <row r="164" spans="1:24" ht="14.55" hidden="1" x14ac:dyDescent="0.25">
      <c r="A164" s="16" t="s">
        <v>213</v>
      </c>
      <c r="B164" s="16" t="s">
        <v>48</v>
      </c>
      <c r="C164" s="16" t="s">
        <v>16</v>
      </c>
      <c r="D164" s="16" t="s">
        <v>16</v>
      </c>
      <c r="E164" s="17">
        <v>0</v>
      </c>
      <c r="F164" s="18"/>
      <c r="G164" s="18"/>
      <c r="H164" s="13">
        <f t="shared" ref="H164:H166" si="36">E164+G164</f>
        <v>0</v>
      </c>
      <c r="I164" s="18"/>
      <c r="J164" s="18"/>
      <c r="K164" s="18">
        <f t="shared" si="33"/>
        <v>0</v>
      </c>
      <c r="L164" s="18">
        <f t="shared" si="34"/>
        <v>0</v>
      </c>
      <c r="M164" s="26">
        <f t="shared" si="35"/>
        <v>0</v>
      </c>
      <c r="N164" s="17"/>
      <c r="O164" s="17"/>
      <c r="P164" s="17">
        <f t="shared" si="31"/>
        <v>0</v>
      </c>
      <c r="Q164" s="17"/>
      <c r="R164" s="13">
        <f t="shared" si="32"/>
        <v>0</v>
      </c>
      <c r="S164" s="1"/>
      <c r="T164" s="1"/>
      <c r="U164" s="1"/>
      <c r="V164" s="1"/>
      <c r="W164" s="1"/>
      <c r="X164" s="1"/>
    </row>
    <row r="165" spans="1:24" s="24" customFormat="1" hidden="1" x14ac:dyDescent="0.25">
      <c r="A165" s="20" t="s">
        <v>214</v>
      </c>
      <c r="B165" s="20" t="s">
        <v>207</v>
      </c>
      <c r="C165" s="20" t="s">
        <v>215</v>
      </c>
      <c r="D165" s="20" t="s">
        <v>16</v>
      </c>
      <c r="E165" s="68">
        <v>2765489.68</v>
      </c>
      <c r="F165" s="22"/>
      <c r="G165" s="22"/>
      <c r="H165" s="62">
        <f t="shared" si="36"/>
        <v>2765489.68</v>
      </c>
      <c r="I165" s="22"/>
      <c r="J165" s="22"/>
      <c r="K165" s="18">
        <f t="shared" si="33"/>
        <v>0</v>
      </c>
      <c r="L165" s="22">
        <v>2765489.68</v>
      </c>
      <c r="M165" s="25">
        <v>2765489.68</v>
      </c>
      <c r="N165" s="21"/>
      <c r="O165" s="21"/>
      <c r="P165" s="17">
        <f t="shared" si="31"/>
        <v>2765489.68</v>
      </c>
      <c r="Q165" s="21"/>
      <c r="R165" s="62">
        <f>M165+Q165</f>
        <v>2765489.68</v>
      </c>
    </row>
    <row r="166" spans="1:24" s="24" customFormat="1" hidden="1" x14ac:dyDescent="0.25">
      <c r="A166" s="20" t="s">
        <v>216</v>
      </c>
      <c r="B166" s="20" t="s">
        <v>211</v>
      </c>
      <c r="C166" s="20" t="s">
        <v>215</v>
      </c>
      <c r="D166" s="20" t="s">
        <v>16</v>
      </c>
      <c r="E166" s="21">
        <v>0</v>
      </c>
      <c r="F166" s="22"/>
      <c r="G166" s="22"/>
      <c r="H166" s="13">
        <f t="shared" si="36"/>
        <v>0</v>
      </c>
      <c r="I166" s="22"/>
      <c r="J166" s="22"/>
      <c r="K166" s="18">
        <f t="shared" si="33"/>
        <v>0</v>
      </c>
      <c r="L166" s="18">
        <f t="shared" si="34"/>
        <v>0</v>
      </c>
      <c r="M166" s="25">
        <v>0</v>
      </c>
      <c r="N166" s="21"/>
      <c r="O166" s="21"/>
      <c r="P166" s="17">
        <f t="shared" si="31"/>
        <v>0</v>
      </c>
      <c r="Q166" s="21"/>
      <c r="R166" s="13">
        <f t="shared" si="32"/>
        <v>0</v>
      </c>
    </row>
    <row r="167" spans="1:24" x14ac:dyDescent="0.25">
      <c r="C167" s="69"/>
      <c r="D167" s="69"/>
    </row>
    <row r="170" spans="1:24" ht="14.55" x14ac:dyDescent="0.25">
      <c r="H170" s="27">
        <f>H165+H8</f>
        <v>43065489.68</v>
      </c>
    </row>
  </sheetData>
  <autoFilter ref="A3:R166">
    <filterColumn colId="13">
      <filters>
        <filter val="1 221 352,98"/>
        <filter val="1 231 947,04"/>
        <filter val="10 379 920,89"/>
        <filter val="109 200,30"/>
        <filter val="11 489 290,90"/>
        <filter val="120 386,11"/>
        <filter val="120 633,41"/>
        <filter val="127 128,65"/>
        <filter val="13 478 055,13"/>
        <filter val="160 508,55"/>
        <filter val="18 600,00"/>
        <filter val="19 924,35"/>
        <filter val="190 460,66"/>
        <filter val="2 337,00"/>
        <filter val="2 993,41"/>
        <filter val="20 000,00"/>
        <filter val="21 750,00"/>
        <filter val="25 000,00"/>
        <filter val="28 541 850,49"/>
        <filter val="285 697,29"/>
        <filter val="3 469 765,86"/>
        <filter val="3 911 479,25"/>
        <filter val="307 447,29"/>
        <filter val="37 640,00"/>
        <filter val="397 319,46"/>
        <filter val="4 322 972,67"/>
        <filter val="4 528 777,35"/>
        <filter val="44 243 635,61"/>
        <filter val="5 026 331,42"/>
        <filter val="617 298,10"/>
        <filter val="62 160,00"/>
        <filter val="7 096,81"/>
        <filter val="80 000,00"/>
        <filter val="826 823,91"/>
      </filters>
    </filterColumn>
  </autoFilter>
  <mergeCells count="12">
    <mergeCell ref="R2:R3"/>
    <mergeCell ref="S2:S3"/>
    <mergeCell ref="T2:T3"/>
    <mergeCell ref="U2:U3"/>
    <mergeCell ref="V2:V3"/>
    <mergeCell ref="W2:W3"/>
    <mergeCell ref="A1:H1"/>
    <mergeCell ref="I2:K2"/>
    <mergeCell ref="N2:N3"/>
    <mergeCell ref="O2:O3"/>
    <mergeCell ref="P2:P3"/>
    <mergeCell ref="Q2:Q3"/>
  </mergeCells>
  <printOptions horizontalCentered="1"/>
  <pageMargins left="0.19685039370078741" right="0.19685039370078741" top="0.19685039370078741" bottom="0.19685039370078741" header="0.31496062992125984" footer="0.31496062992125984"/>
  <pageSetup scale="79" orientation="portrait" r:id="rId1"/>
  <rowBreaks count="4" manualBreakCount="4">
    <brk id="20" max="16383" man="1"/>
    <brk id="56" max="16383" man="1"/>
    <brk id="96" max="16383" man="1"/>
    <brk id="1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РБ</vt:lpstr>
      <vt:lpstr>ПУ</vt:lpstr>
      <vt:lpstr>ПУ!Область_печати</vt:lpstr>
      <vt:lpstr>РБ!Область_печати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В.Е. Никулина</dc:creator>
  <cp:lastModifiedBy>В.Е. Никулина</cp:lastModifiedBy>
  <cp:lastPrinted>2020-01-17T08:22:57Z</cp:lastPrinted>
  <dcterms:created xsi:type="dcterms:W3CDTF">2020-01-17T07:05:44Z</dcterms:created>
  <dcterms:modified xsi:type="dcterms:W3CDTF">2020-01-17T09:24:12Z</dcterms:modified>
</cp:coreProperties>
</file>